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FIRMA\AKCE\KONTURA\10_2024 - BD Krchlebská 1890 - ZATEPLENÍ\"/>
    </mc:Choice>
  </mc:AlternateContent>
  <xr:revisionPtr revIDLastSave="0" documentId="13_ncr:1_{60DB8687-3B0B-4288-94B3-3556A7709FE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01 - VEDLEJŠÍ A OSTATNÍ N..." sheetId="2" r:id="rId2"/>
    <sheet name="02 - BOURACÍ PRÁCE" sheetId="3" r:id="rId3"/>
    <sheet name="03 - STAVEBNÍ PRÁCE" sheetId="4" r:id="rId4"/>
  </sheets>
  <definedNames>
    <definedName name="_xlnm._FilterDatabase" localSheetId="1" hidden="1">'01 - VEDLEJŠÍ A OSTATNÍ N...'!$C$119:$K$128</definedName>
    <definedName name="_xlnm._FilterDatabase" localSheetId="2" hidden="1">'02 - BOURACÍ PRÁCE'!$C$122:$K$178</definedName>
    <definedName name="_xlnm._FilterDatabase" localSheetId="3" hidden="1">'03 - STAVEBNÍ PRÁCE'!$C$127:$K$317</definedName>
    <definedName name="_xlnm.Print_Titles" localSheetId="1">'01 - VEDLEJŠÍ A OSTATNÍ N...'!$119:$119</definedName>
    <definedName name="_xlnm.Print_Titles" localSheetId="2">'02 - BOURACÍ PRÁCE'!$122:$122</definedName>
    <definedName name="_xlnm.Print_Titles" localSheetId="3">'03 - STAVEBNÍ PRÁCE'!$127:$127</definedName>
    <definedName name="_xlnm.Print_Titles" localSheetId="0">'Rekapitulace stavby'!$92:$92</definedName>
    <definedName name="_xlnm.Print_Area" localSheetId="1">'01 - VEDLEJŠÍ A OSTATNÍ N...'!$C$82:$J$101,'01 - VEDLEJŠÍ A OSTATNÍ N...'!$C$107:$K$128</definedName>
    <definedName name="_xlnm.Print_Area" localSheetId="2">'02 - BOURACÍ PRÁCE'!$C$82:$J$104,'02 - BOURACÍ PRÁCE'!$C$110:$K$178</definedName>
    <definedName name="_xlnm.Print_Area" localSheetId="3">'03 - STAVEBNÍ PRÁCE'!$C$82:$J$109,'03 - STAVEBNÍ PRÁCE'!$C$115:$K$317</definedName>
    <definedName name="_xlnm.Print_Area" localSheetId="0">'Rekapitulace stavby'!$D$4:$AO$76,'Rekapitulace stavby'!$C$82:$AQ$98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317" i="4"/>
  <c r="BH317" i="4"/>
  <c r="BG317" i="4"/>
  <c r="BE317" i="4"/>
  <c r="T317" i="4"/>
  <c r="R317" i="4"/>
  <c r="P317" i="4"/>
  <c r="BI316" i="4"/>
  <c r="BH316" i="4"/>
  <c r="BG316" i="4"/>
  <c r="BE316" i="4"/>
  <c r="T316" i="4"/>
  <c r="R316" i="4"/>
  <c r="P316" i="4"/>
  <c r="BI315" i="4"/>
  <c r="BH315" i="4"/>
  <c r="BG315" i="4"/>
  <c r="BE315" i="4"/>
  <c r="T315" i="4"/>
  <c r="R315" i="4"/>
  <c r="P315" i="4"/>
  <c r="BI314" i="4"/>
  <c r="BH314" i="4"/>
  <c r="BG314" i="4"/>
  <c r="BE314" i="4"/>
  <c r="T314" i="4"/>
  <c r="R314" i="4"/>
  <c r="P314" i="4"/>
  <c r="BI313" i="4"/>
  <c r="BH313" i="4"/>
  <c r="BG313" i="4"/>
  <c r="BE313" i="4"/>
  <c r="T313" i="4"/>
  <c r="R313" i="4"/>
  <c r="P313" i="4"/>
  <c r="BI312" i="4"/>
  <c r="BH312" i="4"/>
  <c r="BG312" i="4"/>
  <c r="BE312" i="4"/>
  <c r="T312" i="4"/>
  <c r="R312" i="4"/>
  <c r="P312" i="4"/>
  <c r="BI311" i="4"/>
  <c r="BH311" i="4"/>
  <c r="BG311" i="4"/>
  <c r="BE311" i="4"/>
  <c r="T311" i="4"/>
  <c r="R311" i="4"/>
  <c r="P311" i="4"/>
  <c r="BI310" i="4"/>
  <c r="BH310" i="4"/>
  <c r="BG310" i="4"/>
  <c r="BE310" i="4"/>
  <c r="T310" i="4"/>
  <c r="R310" i="4"/>
  <c r="P310" i="4"/>
  <c r="BI309" i="4"/>
  <c r="BH309" i="4"/>
  <c r="BG309" i="4"/>
  <c r="BE309" i="4"/>
  <c r="T309" i="4"/>
  <c r="R309" i="4"/>
  <c r="P309" i="4"/>
  <c r="BI308" i="4"/>
  <c r="BH308" i="4"/>
  <c r="BG308" i="4"/>
  <c r="BE308" i="4"/>
  <c r="T308" i="4"/>
  <c r="R308" i="4"/>
  <c r="P308" i="4"/>
  <c r="BI307" i="4"/>
  <c r="BH307" i="4"/>
  <c r="BG307" i="4"/>
  <c r="BE307" i="4"/>
  <c r="T307" i="4"/>
  <c r="R307" i="4"/>
  <c r="P307" i="4"/>
  <c r="BI306" i="4"/>
  <c r="BH306" i="4"/>
  <c r="BG306" i="4"/>
  <c r="BE306" i="4"/>
  <c r="T306" i="4"/>
  <c r="R306" i="4"/>
  <c r="P306" i="4"/>
  <c r="BI305" i="4"/>
  <c r="BH305" i="4"/>
  <c r="BG305" i="4"/>
  <c r="BE305" i="4"/>
  <c r="T305" i="4"/>
  <c r="R305" i="4"/>
  <c r="P305" i="4"/>
  <c r="BI304" i="4"/>
  <c r="BH304" i="4"/>
  <c r="BG304" i="4"/>
  <c r="BE304" i="4"/>
  <c r="T304" i="4"/>
  <c r="R304" i="4"/>
  <c r="P304" i="4"/>
  <c r="BI303" i="4"/>
  <c r="BH303" i="4"/>
  <c r="BG303" i="4"/>
  <c r="BE303" i="4"/>
  <c r="T303" i="4"/>
  <c r="R303" i="4"/>
  <c r="P303" i="4"/>
  <c r="BI302" i="4"/>
  <c r="BH302" i="4"/>
  <c r="BG302" i="4"/>
  <c r="BE302" i="4"/>
  <c r="T302" i="4"/>
  <c r="R302" i="4"/>
  <c r="P302" i="4"/>
  <c r="BI301" i="4"/>
  <c r="BH301" i="4"/>
  <c r="BG301" i="4"/>
  <c r="BE301" i="4"/>
  <c r="T301" i="4"/>
  <c r="R301" i="4"/>
  <c r="P301" i="4"/>
  <c r="BI300" i="4"/>
  <c r="BH300" i="4"/>
  <c r="BG300" i="4"/>
  <c r="BE300" i="4"/>
  <c r="T300" i="4"/>
  <c r="R300" i="4"/>
  <c r="P300" i="4"/>
  <c r="BI298" i="4"/>
  <c r="BH298" i="4"/>
  <c r="BG298" i="4"/>
  <c r="BE298" i="4"/>
  <c r="T298" i="4"/>
  <c r="R298" i="4"/>
  <c r="P298" i="4"/>
  <c r="BI296" i="4"/>
  <c r="BH296" i="4"/>
  <c r="BG296" i="4"/>
  <c r="BE296" i="4"/>
  <c r="T296" i="4"/>
  <c r="R296" i="4"/>
  <c r="P296" i="4"/>
  <c r="BI288" i="4"/>
  <c r="BH288" i="4"/>
  <c r="BG288" i="4"/>
  <c r="BE288" i="4"/>
  <c r="T288" i="4"/>
  <c r="R288" i="4"/>
  <c r="P288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9" i="4"/>
  <c r="BH279" i="4"/>
  <c r="BG279" i="4"/>
  <c r="BE279" i="4"/>
  <c r="T279" i="4"/>
  <c r="R279" i="4"/>
  <c r="P279" i="4"/>
  <c r="BI278" i="4"/>
  <c r="BH278" i="4"/>
  <c r="BG278" i="4"/>
  <c r="BE278" i="4"/>
  <c r="T278" i="4"/>
  <c r="R278" i="4"/>
  <c r="P278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2" i="4"/>
  <c r="BH262" i="4"/>
  <c r="BG262" i="4"/>
  <c r="BE262" i="4"/>
  <c r="T262" i="4"/>
  <c r="R262" i="4"/>
  <c r="P262" i="4"/>
  <c r="BI260" i="4"/>
  <c r="BH260" i="4"/>
  <c r="BG260" i="4"/>
  <c r="BE260" i="4"/>
  <c r="T260" i="4"/>
  <c r="R260" i="4"/>
  <c r="P260" i="4"/>
  <c r="BI258" i="4"/>
  <c r="BH258" i="4"/>
  <c r="BG258" i="4"/>
  <c r="BE258" i="4"/>
  <c r="T258" i="4"/>
  <c r="R258" i="4"/>
  <c r="P258" i="4"/>
  <c r="BI256" i="4"/>
  <c r="BH256" i="4"/>
  <c r="BG256" i="4"/>
  <c r="BE256" i="4"/>
  <c r="T256" i="4"/>
  <c r="R256" i="4"/>
  <c r="P256" i="4"/>
  <c r="BI254" i="4"/>
  <c r="BH254" i="4"/>
  <c r="BG254" i="4"/>
  <c r="BE254" i="4"/>
  <c r="T254" i="4"/>
  <c r="R254" i="4"/>
  <c r="P254" i="4"/>
  <c r="BI252" i="4"/>
  <c r="BH252" i="4"/>
  <c r="BG252" i="4"/>
  <c r="BE252" i="4"/>
  <c r="T252" i="4"/>
  <c r="R252" i="4"/>
  <c r="P252" i="4"/>
  <c r="BI250" i="4"/>
  <c r="BH250" i="4"/>
  <c r="BG250" i="4"/>
  <c r="BE250" i="4"/>
  <c r="T250" i="4"/>
  <c r="R250" i="4"/>
  <c r="P250" i="4"/>
  <c r="BI248" i="4"/>
  <c r="BH248" i="4"/>
  <c r="BG248" i="4"/>
  <c r="BE248" i="4"/>
  <c r="T248" i="4"/>
  <c r="R248" i="4"/>
  <c r="P248" i="4"/>
  <c r="BI243" i="4"/>
  <c r="BH243" i="4"/>
  <c r="BG243" i="4"/>
  <c r="BE243" i="4"/>
  <c r="T243" i="4"/>
  <c r="R243" i="4"/>
  <c r="P243" i="4"/>
  <c r="BI241" i="4"/>
  <c r="BH241" i="4"/>
  <c r="BG241" i="4"/>
  <c r="BE241" i="4"/>
  <c r="T241" i="4"/>
  <c r="R241" i="4"/>
  <c r="P241" i="4"/>
  <c r="BI237" i="4"/>
  <c r="BH237" i="4"/>
  <c r="BG237" i="4"/>
  <c r="BE237" i="4"/>
  <c r="T237" i="4"/>
  <c r="R237" i="4"/>
  <c r="P237" i="4"/>
  <c r="BI235" i="4"/>
  <c r="BH235" i="4"/>
  <c r="BG235" i="4"/>
  <c r="BE235" i="4"/>
  <c r="T235" i="4"/>
  <c r="R235" i="4"/>
  <c r="P235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0" i="4"/>
  <c r="BH230" i="4"/>
  <c r="BG230" i="4"/>
  <c r="BE230" i="4"/>
  <c r="T230" i="4"/>
  <c r="R230" i="4"/>
  <c r="P230" i="4"/>
  <c r="BI228" i="4"/>
  <c r="BH228" i="4"/>
  <c r="BG228" i="4"/>
  <c r="BE228" i="4"/>
  <c r="T228" i="4"/>
  <c r="R228" i="4"/>
  <c r="P228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3" i="4"/>
  <c r="BH223" i="4"/>
  <c r="BG223" i="4"/>
  <c r="BE223" i="4"/>
  <c r="T223" i="4"/>
  <c r="R223" i="4"/>
  <c r="P223" i="4"/>
  <c r="BI221" i="4"/>
  <c r="BH221" i="4"/>
  <c r="BG221" i="4"/>
  <c r="BE221" i="4"/>
  <c r="T221" i="4"/>
  <c r="R221" i="4"/>
  <c r="P221" i="4"/>
  <c r="BI218" i="4"/>
  <c r="BH218" i="4"/>
  <c r="BG218" i="4"/>
  <c r="BE218" i="4"/>
  <c r="T218" i="4"/>
  <c r="T217" i="4"/>
  <c r="R218" i="4"/>
  <c r="R217" i="4"/>
  <c r="P218" i="4"/>
  <c r="P217" i="4"/>
  <c r="BI215" i="4"/>
  <c r="BH215" i="4"/>
  <c r="BG215" i="4"/>
  <c r="BE215" i="4"/>
  <c r="T215" i="4"/>
  <c r="R215" i="4"/>
  <c r="P215" i="4"/>
  <c r="BI213" i="4"/>
  <c r="BH213" i="4"/>
  <c r="BG213" i="4"/>
  <c r="BE213" i="4"/>
  <c r="T213" i="4"/>
  <c r="R213" i="4"/>
  <c r="P213" i="4"/>
  <c r="BI209" i="4"/>
  <c r="BH209" i="4"/>
  <c r="BG209" i="4"/>
  <c r="BE209" i="4"/>
  <c r="T209" i="4"/>
  <c r="R209" i="4"/>
  <c r="P209" i="4"/>
  <c r="BI206" i="4"/>
  <c r="BH206" i="4"/>
  <c r="BG206" i="4"/>
  <c r="BE206" i="4"/>
  <c r="T206" i="4"/>
  <c r="R206" i="4"/>
  <c r="P206" i="4"/>
  <c r="BI204" i="4"/>
  <c r="BH204" i="4"/>
  <c r="BG204" i="4"/>
  <c r="BE204" i="4"/>
  <c r="T204" i="4"/>
  <c r="R204" i="4"/>
  <c r="P204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7" i="4"/>
  <c r="BH197" i="4"/>
  <c r="BG197" i="4"/>
  <c r="BE197" i="4"/>
  <c r="T197" i="4"/>
  <c r="R197" i="4"/>
  <c r="P197" i="4"/>
  <c r="BI188" i="4"/>
  <c r="BH188" i="4"/>
  <c r="BG188" i="4"/>
  <c r="BE188" i="4"/>
  <c r="T188" i="4"/>
  <c r="R188" i="4"/>
  <c r="P188" i="4"/>
  <c r="BI180" i="4"/>
  <c r="BH180" i="4"/>
  <c r="BG180" i="4"/>
  <c r="BE180" i="4"/>
  <c r="T180" i="4"/>
  <c r="R180" i="4"/>
  <c r="P180" i="4"/>
  <c r="BI169" i="4"/>
  <c r="BH169" i="4"/>
  <c r="BG169" i="4"/>
  <c r="BE169" i="4"/>
  <c r="T169" i="4"/>
  <c r="R169" i="4"/>
  <c r="P169" i="4"/>
  <c r="BI159" i="4"/>
  <c r="BH159" i="4"/>
  <c r="BG159" i="4"/>
  <c r="BE159" i="4"/>
  <c r="T159" i="4"/>
  <c r="R159" i="4"/>
  <c r="P159" i="4"/>
  <c r="BI143" i="4"/>
  <c r="BH143" i="4"/>
  <c r="BG143" i="4"/>
  <c r="BE143" i="4"/>
  <c r="T143" i="4"/>
  <c r="R143" i="4"/>
  <c r="P143" i="4"/>
  <c r="BI140" i="4"/>
  <c r="BH140" i="4"/>
  <c r="BG140" i="4"/>
  <c r="BE140" i="4"/>
  <c r="T140" i="4"/>
  <c r="R140" i="4"/>
  <c r="P140" i="4"/>
  <c r="BI131" i="4"/>
  <c r="BH131" i="4"/>
  <c r="BG131" i="4"/>
  <c r="BE131" i="4"/>
  <c r="T131" i="4"/>
  <c r="R131" i="4"/>
  <c r="P131" i="4"/>
  <c r="J125" i="4"/>
  <c r="J124" i="4"/>
  <c r="F124" i="4"/>
  <c r="F122" i="4"/>
  <c r="E120" i="4"/>
  <c r="J92" i="4"/>
  <c r="J91" i="4"/>
  <c r="F91" i="4"/>
  <c r="F89" i="4"/>
  <c r="E87" i="4"/>
  <c r="J18" i="4"/>
  <c r="E18" i="4"/>
  <c r="F125" i="4" s="1"/>
  <c r="J17" i="4"/>
  <c r="J12" i="4"/>
  <c r="J122" i="4"/>
  <c r="E7" i="4"/>
  <c r="E118" i="4" s="1"/>
  <c r="J37" i="3"/>
  <c r="J36" i="3"/>
  <c r="AY96" i="1" s="1"/>
  <c r="J35" i="3"/>
  <c r="AX96" i="1"/>
  <c r="BI177" i="3"/>
  <c r="BH177" i="3"/>
  <c r="BG177" i="3"/>
  <c r="BE177" i="3"/>
  <c r="T177" i="3"/>
  <c r="T176" i="3" s="1"/>
  <c r="R177" i="3"/>
  <c r="R176" i="3"/>
  <c r="P177" i="3"/>
  <c r="P176" i="3" s="1"/>
  <c r="BI174" i="3"/>
  <c r="BH174" i="3"/>
  <c r="BG174" i="3"/>
  <c r="BE174" i="3"/>
  <c r="T174" i="3"/>
  <c r="R174" i="3"/>
  <c r="P174" i="3"/>
  <c r="BI172" i="3"/>
  <c r="BH172" i="3"/>
  <c r="BG172" i="3"/>
  <c r="BE172" i="3"/>
  <c r="T172" i="3"/>
  <c r="R172" i="3"/>
  <c r="P172" i="3"/>
  <c r="BI170" i="3"/>
  <c r="BH170" i="3"/>
  <c r="BG170" i="3"/>
  <c r="BE170" i="3"/>
  <c r="T170" i="3"/>
  <c r="R170" i="3"/>
  <c r="P170" i="3"/>
  <c r="BI167" i="3"/>
  <c r="BH167" i="3"/>
  <c r="BG167" i="3"/>
  <c r="BE167" i="3"/>
  <c r="T167" i="3"/>
  <c r="T166" i="3"/>
  <c r="R167" i="3"/>
  <c r="R166" i="3" s="1"/>
  <c r="P167" i="3"/>
  <c r="P166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R134" i="3"/>
  <c r="P134" i="3"/>
  <c r="BI132" i="3"/>
  <c r="BH132" i="3"/>
  <c r="BG132" i="3"/>
  <c r="BE132" i="3"/>
  <c r="T132" i="3"/>
  <c r="R132" i="3"/>
  <c r="P132" i="3"/>
  <c r="BI130" i="3"/>
  <c r="BH130" i="3"/>
  <c r="BG130" i="3"/>
  <c r="BE130" i="3"/>
  <c r="T130" i="3"/>
  <c r="R130" i="3"/>
  <c r="P130" i="3"/>
  <c r="BI128" i="3"/>
  <c r="BH128" i="3"/>
  <c r="BG128" i="3"/>
  <c r="BE128" i="3"/>
  <c r="T128" i="3"/>
  <c r="R128" i="3"/>
  <c r="P128" i="3"/>
  <c r="BI126" i="3"/>
  <c r="BH126" i="3"/>
  <c r="BG126" i="3"/>
  <c r="BE126" i="3"/>
  <c r="T126" i="3"/>
  <c r="R126" i="3"/>
  <c r="P126" i="3"/>
  <c r="J120" i="3"/>
  <c r="J119" i="3"/>
  <c r="F119" i="3"/>
  <c r="F117" i="3"/>
  <c r="E115" i="3"/>
  <c r="J92" i="3"/>
  <c r="J91" i="3"/>
  <c r="F91" i="3"/>
  <c r="F89" i="3"/>
  <c r="E87" i="3"/>
  <c r="J18" i="3"/>
  <c r="E18" i="3"/>
  <c r="F92" i="3" s="1"/>
  <c r="J17" i="3"/>
  <c r="J12" i="3"/>
  <c r="J117" i="3" s="1"/>
  <c r="E7" i="3"/>
  <c r="E113" i="3"/>
  <c r="J37" i="2"/>
  <c r="J36" i="2"/>
  <c r="AY95" i="1" s="1"/>
  <c r="J35" i="2"/>
  <c r="AX95" i="1"/>
  <c r="BI128" i="2"/>
  <c r="BH128" i="2"/>
  <c r="BG128" i="2"/>
  <c r="BE128" i="2"/>
  <c r="T128" i="2"/>
  <c r="T127" i="2" s="1"/>
  <c r="R128" i="2"/>
  <c r="R127" i="2"/>
  <c r="P128" i="2"/>
  <c r="P127" i="2" s="1"/>
  <c r="BI125" i="2"/>
  <c r="BH125" i="2"/>
  <c r="F36" i="2" s="1"/>
  <c r="BG125" i="2"/>
  <c r="BE125" i="2"/>
  <c r="T125" i="2"/>
  <c r="T124" i="2"/>
  <c r="R125" i="2"/>
  <c r="R124" i="2" s="1"/>
  <c r="P125" i="2"/>
  <c r="P124" i="2"/>
  <c r="BI123" i="2"/>
  <c r="BH123" i="2"/>
  <c r="BG123" i="2"/>
  <c r="BE123" i="2"/>
  <c r="T123" i="2"/>
  <c r="T122" i="2" s="1"/>
  <c r="T121" i="2" s="1"/>
  <c r="T120" i="2" s="1"/>
  <c r="R123" i="2"/>
  <c r="R122" i="2" s="1"/>
  <c r="R121" i="2" s="1"/>
  <c r="R120" i="2" s="1"/>
  <c r="P123" i="2"/>
  <c r="P122" i="2" s="1"/>
  <c r="P121" i="2" s="1"/>
  <c r="P120" i="2" s="1"/>
  <c r="AU95" i="1" s="1"/>
  <c r="J117" i="2"/>
  <c r="J116" i="2"/>
  <c r="F116" i="2"/>
  <c r="F114" i="2"/>
  <c r="E112" i="2"/>
  <c r="J92" i="2"/>
  <c r="J91" i="2"/>
  <c r="F91" i="2"/>
  <c r="F89" i="2"/>
  <c r="E87" i="2"/>
  <c r="J18" i="2"/>
  <c r="E18" i="2"/>
  <c r="F117" i="2"/>
  <c r="J17" i="2"/>
  <c r="J12" i="2"/>
  <c r="J114" i="2" s="1"/>
  <c r="E7" i="2"/>
  <c r="E110" i="2"/>
  <c r="L90" i="1"/>
  <c r="AM90" i="1"/>
  <c r="AM89" i="1"/>
  <c r="L89" i="1"/>
  <c r="AM87" i="1"/>
  <c r="L87" i="1"/>
  <c r="L85" i="1"/>
  <c r="L84" i="1"/>
  <c r="BK125" i="2"/>
  <c r="AS94" i="1"/>
  <c r="J148" i="3"/>
  <c r="BK126" i="3"/>
  <c r="BK154" i="3"/>
  <c r="BK149" i="3"/>
  <c r="J126" i="3"/>
  <c r="J164" i="3"/>
  <c r="J150" i="3"/>
  <c r="BK130" i="3"/>
  <c r="BK172" i="3"/>
  <c r="J156" i="3"/>
  <c r="J151" i="3"/>
  <c r="J134" i="3"/>
  <c r="J314" i="4"/>
  <c r="J308" i="4"/>
  <c r="BK298" i="4"/>
  <c r="J276" i="4"/>
  <c r="BK266" i="4"/>
  <c r="J180" i="4"/>
  <c r="BK316" i="4"/>
  <c r="BK313" i="4"/>
  <c r="J309" i="4"/>
  <c r="J304" i="4"/>
  <c r="J285" i="4"/>
  <c r="J278" i="4"/>
  <c r="BK269" i="4"/>
  <c r="BK250" i="4"/>
  <c r="BK243" i="4"/>
  <c r="J235" i="4"/>
  <c r="BK225" i="4"/>
  <c r="BK218" i="4"/>
  <c r="BK201" i="4"/>
  <c r="J169" i="4"/>
  <c r="BK314" i="4"/>
  <c r="BK307" i="4"/>
  <c r="J302" i="4"/>
  <c r="BK286" i="4"/>
  <c r="BK279" i="4"/>
  <c r="BK274" i="4"/>
  <c r="J269" i="4"/>
  <c r="BK265" i="4"/>
  <c r="J243" i="4"/>
  <c r="J232" i="4"/>
  <c r="J218" i="4"/>
  <c r="BK202" i="4"/>
  <c r="J143" i="4"/>
  <c r="J303" i="4"/>
  <c r="BK283" i="4"/>
  <c r="J280" i="4"/>
  <c r="BK264" i="4"/>
  <c r="J252" i="4"/>
  <c r="J226" i="4"/>
  <c r="J204" i="4"/>
  <c r="BK128" i="2"/>
  <c r="J123" i="2"/>
  <c r="BK164" i="3"/>
  <c r="J160" i="3"/>
  <c r="BK152" i="3"/>
  <c r="BK134" i="3"/>
  <c r="J172" i="3"/>
  <c r="J153" i="3"/>
  <c r="J147" i="3"/>
  <c r="BK132" i="3"/>
  <c r="BK167" i="3"/>
  <c r="J157" i="3"/>
  <c r="BK136" i="3"/>
  <c r="BK177" i="3"/>
  <c r="BK157" i="3"/>
  <c r="BK153" i="3"/>
  <c r="J146" i="3"/>
  <c r="J310" i="4"/>
  <c r="J307" i="4"/>
  <c r="J296" i="4"/>
  <c r="BK275" i="4"/>
  <c r="J265" i="4"/>
  <c r="BK188" i="4"/>
  <c r="BK317" i="4"/>
  <c r="BK311" i="4"/>
  <c r="BK306" i="4"/>
  <c r="J300" i="4"/>
  <c r="J284" i="4"/>
  <c r="J274" i="4"/>
  <c r="BK267" i="4"/>
  <c r="BK248" i="4"/>
  <c r="J241" i="4"/>
  <c r="BK232" i="4"/>
  <c r="J223" i="4"/>
  <c r="J209" i="4"/>
  <c r="J197" i="4"/>
  <c r="BK159" i="4"/>
  <c r="J315" i="4"/>
  <c r="J306" i="4"/>
  <c r="J298" i="4"/>
  <c r="J283" i="4"/>
  <c r="BK276" i="4"/>
  <c r="BK271" i="4"/>
  <c r="J267" i="4"/>
  <c r="J262" i="4"/>
  <c r="J237" i="4"/>
  <c r="BK230" i="4"/>
  <c r="J221" i="4"/>
  <c r="J206" i="4"/>
  <c r="BK197" i="4"/>
  <c r="J140" i="4"/>
  <c r="J301" i="4"/>
  <c r="J282" i="4"/>
  <c r="J271" i="4"/>
  <c r="BK256" i="4"/>
  <c r="J250" i="4"/>
  <c r="J215" i="4"/>
  <c r="J201" i="4"/>
  <c r="J125" i="2"/>
  <c r="J167" i="3"/>
  <c r="J161" i="3"/>
  <c r="BK156" i="3"/>
  <c r="BK151" i="3"/>
  <c r="J132" i="3"/>
  <c r="BK174" i="3"/>
  <c r="J155" i="3"/>
  <c r="BK148" i="3"/>
  <c r="BK146" i="3"/>
  <c r="J177" i="3"/>
  <c r="BK161" i="3"/>
  <c r="J149" i="3"/>
  <c r="J174" i="3"/>
  <c r="BK162" i="3"/>
  <c r="J154" i="3"/>
  <c r="BK147" i="3"/>
  <c r="BK128" i="3"/>
  <c r="BK312" i="4"/>
  <c r="BK302" i="4"/>
  <c r="J279" i="4"/>
  <c r="BK268" i="4"/>
  <c r="J256" i="4"/>
  <c r="BK140" i="4"/>
  <c r="BK315" i="4"/>
  <c r="BK310" i="4"/>
  <c r="BK305" i="4"/>
  <c r="BK288" i="4"/>
  <c r="J281" i="4"/>
  <c r="BK270" i="4"/>
  <c r="BK252" i="4"/>
  <c r="BK241" i="4"/>
  <c r="J233" i="4"/>
  <c r="BK215" i="4"/>
  <c r="BK204" i="4"/>
  <c r="J188" i="4"/>
  <c r="BK131" i="4"/>
  <c r="J313" i="4"/>
  <c r="BK304" i="4"/>
  <c r="BK300" i="4"/>
  <c r="BK280" i="4"/>
  <c r="J275" i="4"/>
  <c r="J268" i="4"/>
  <c r="J264" i="4"/>
  <c r="BK254" i="4"/>
  <c r="BK233" i="4"/>
  <c r="J225" i="4"/>
  <c r="BK209" i="4"/>
  <c r="BK169" i="4"/>
  <c r="J131" i="4"/>
  <c r="J286" i="4"/>
  <c r="BK281" i="4"/>
  <c r="BK272" i="4"/>
  <c r="BK262" i="4"/>
  <c r="J254" i="4"/>
  <c r="BK228" i="4"/>
  <c r="J213" i="4"/>
  <c r="J128" i="2"/>
  <c r="BK123" i="2"/>
  <c r="J130" i="3"/>
  <c r="J162" i="3"/>
  <c r="J152" i="3"/>
  <c r="J138" i="3"/>
  <c r="J170" i="3"/>
  <c r="BK160" i="3"/>
  <c r="BK138" i="3"/>
  <c r="J128" i="3"/>
  <c r="BK170" i="3"/>
  <c r="BK155" i="3"/>
  <c r="BK150" i="3"/>
  <c r="J136" i="3"/>
  <c r="BK309" i="4"/>
  <c r="BK303" i="4"/>
  <c r="J288" i="4"/>
  <c r="J272" i="4"/>
  <c r="J258" i="4"/>
  <c r="BK143" i="4"/>
  <c r="J316" i="4"/>
  <c r="J312" i="4"/>
  <c r="BK308" i="4"/>
  <c r="BK296" i="4"/>
  <c r="BK282" i="4"/>
  <c r="J273" i="4"/>
  <c r="BK260" i="4"/>
  <c r="J248" i="4"/>
  <c r="BK237" i="4"/>
  <c r="BK226" i="4"/>
  <c r="BK221" i="4"/>
  <c r="BK206" i="4"/>
  <c r="J202" i="4"/>
  <c r="BK180" i="4"/>
  <c r="J317" i="4"/>
  <c r="J311" i="4"/>
  <c r="BK301" i="4"/>
  <c r="BK284" i="4"/>
  <c r="BK278" i="4"/>
  <c r="J270" i="4"/>
  <c r="J266" i="4"/>
  <c r="BK258" i="4"/>
  <c r="BK235" i="4"/>
  <c r="J228" i="4"/>
  <c r="BK213" i="4"/>
  <c r="J199" i="4"/>
  <c r="J159" i="4"/>
  <c r="J305" i="4"/>
  <c r="BK285" i="4"/>
  <c r="BK273" i="4"/>
  <c r="J260" i="4"/>
  <c r="J230" i="4"/>
  <c r="BK223" i="4"/>
  <c r="BK199" i="4"/>
  <c r="R125" i="3" l="1"/>
  <c r="T159" i="3"/>
  <c r="BK169" i="3"/>
  <c r="J169" i="3"/>
  <c r="J102" i="3" s="1"/>
  <c r="BK130" i="4"/>
  <c r="BK208" i="4"/>
  <c r="J208" i="4"/>
  <c r="J99" i="4" s="1"/>
  <c r="P220" i="4"/>
  <c r="P236" i="4"/>
  <c r="BK263" i="4"/>
  <c r="J263" i="4" s="1"/>
  <c r="J105" i="4" s="1"/>
  <c r="R277" i="4"/>
  <c r="BK125" i="3"/>
  <c r="J125" i="3" s="1"/>
  <c r="J98" i="3" s="1"/>
  <c r="BK159" i="3"/>
  <c r="J159" i="3"/>
  <c r="J99" i="3" s="1"/>
  <c r="R169" i="3"/>
  <c r="R165" i="3"/>
  <c r="P130" i="4"/>
  <c r="R208" i="4"/>
  <c r="BK220" i="4"/>
  <c r="BK236" i="4"/>
  <c r="J236" i="4"/>
  <c r="J103" i="4" s="1"/>
  <c r="BK259" i="4"/>
  <c r="J259" i="4"/>
  <c r="J104" i="4"/>
  <c r="R259" i="4"/>
  <c r="T263" i="4"/>
  <c r="P277" i="4"/>
  <c r="P287" i="4"/>
  <c r="BK299" i="4"/>
  <c r="J299" i="4"/>
  <c r="J108" i="4"/>
  <c r="P299" i="4"/>
  <c r="P125" i="3"/>
  <c r="P159" i="3"/>
  <c r="P124" i="3" s="1"/>
  <c r="T169" i="3"/>
  <c r="T165" i="3" s="1"/>
  <c r="T130" i="4"/>
  <c r="T208" i="4"/>
  <c r="T129" i="4" s="1"/>
  <c r="R220" i="4"/>
  <c r="T236" i="4"/>
  <c r="P259" i="4"/>
  <c r="T259" i="4"/>
  <c r="R263" i="4"/>
  <c r="BK287" i="4"/>
  <c r="J287" i="4"/>
  <c r="J107" i="4"/>
  <c r="T287" i="4"/>
  <c r="T299" i="4"/>
  <c r="T125" i="3"/>
  <c r="T124" i="3"/>
  <c r="R159" i="3"/>
  <c r="P169" i="3"/>
  <c r="P165" i="3"/>
  <c r="R130" i="4"/>
  <c r="R129" i="4" s="1"/>
  <c r="P208" i="4"/>
  <c r="T220" i="4"/>
  <c r="R236" i="4"/>
  <c r="P263" i="4"/>
  <c r="BK277" i="4"/>
  <c r="J277" i="4"/>
  <c r="J106" i="4"/>
  <c r="T277" i="4"/>
  <c r="R287" i="4"/>
  <c r="R299" i="4"/>
  <c r="BK122" i="2"/>
  <c r="J122" i="2" s="1"/>
  <c r="J98" i="2" s="1"/>
  <c r="BK176" i="3"/>
  <c r="J176" i="3"/>
  <c r="J103" i="3" s="1"/>
  <c r="BK217" i="4"/>
  <c r="J217" i="4"/>
  <c r="J100" i="4"/>
  <c r="BK124" i="2"/>
  <c r="J124" i="2"/>
  <c r="J99" i="2"/>
  <c r="BK127" i="2"/>
  <c r="J127" i="2" s="1"/>
  <c r="J100" i="2" s="1"/>
  <c r="BK166" i="3"/>
  <c r="J166" i="3"/>
  <c r="J101" i="3" s="1"/>
  <c r="BF204" i="4"/>
  <c r="BF215" i="4"/>
  <c r="BF223" i="4"/>
  <c r="BF250" i="4"/>
  <c r="BF258" i="4"/>
  <c r="BF262" i="4"/>
  <c r="BF271" i="4"/>
  <c r="BF272" i="4"/>
  <c r="BF278" i="4"/>
  <c r="BF300" i="4"/>
  <c r="E85" i="4"/>
  <c r="J89" i="4"/>
  <c r="F92" i="4"/>
  <c r="BF140" i="4"/>
  <c r="BF169" i="4"/>
  <c r="BF180" i="4"/>
  <c r="BF199" i="4"/>
  <c r="BF201" i="4"/>
  <c r="BF206" i="4"/>
  <c r="BF221" i="4"/>
  <c r="BF225" i="4"/>
  <c r="BF228" i="4"/>
  <c r="BF230" i="4"/>
  <c r="BF254" i="4"/>
  <c r="BF265" i="4"/>
  <c r="BF266" i="4"/>
  <c r="BF269" i="4"/>
  <c r="BF274" i="4"/>
  <c r="BF280" i="4"/>
  <c r="BF282" i="4"/>
  <c r="BF284" i="4"/>
  <c r="BF285" i="4"/>
  <c r="BF298" i="4"/>
  <c r="BF301" i="4"/>
  <c r="BF305" i="4"/>
  <c r="BF306" i="4"/>
  <c r="BF313" i="4"/>
  <c r="BF314" i="4"/>
  <c r="BF315" i="4"/>
  <c r="BK165" i="3"/>
  <c r="J165" i="3"/>
  <c r="J100" i="3" s="1"/>
  <c r="BF131" i="4"/>
  <c r="BF197" i="4"/>
  <c r="BF202" i="4"/>
  <c r="BF209" i="4"/>
  <c r="BF213" i="4"/>
  <c r="BF218" i="4"/>
  <c r="BF226" i="4"/>
  <c r="BF232" i="4"/>
  <c r="BF233" i="4"/>
  <c r="BF235" i="4"/>
  <c r="BF237" i="4"/>
  <c r="BF241" i="4"/>
  <c r="BF243" i="4"/>
  <c r="BF252" i="4"/>
  <c r="BF264" i="4"/>
  <c r="BF267" i="4"/>
  <c r="BF276" i="4"/>
  <c r="BF281" i="4"/>
  <c r="BF283" i="4"/>
  <c r="BF288" i="4"/>
  <c r="BF296" i="4"/>
  <c r="BF303" i="4"/>
  <c r="BF308" i="4"/>
  <c r="BF310" i="4"/>
  <c r="BF316" i="4"/>
  <c r="BF317" i="4"/>
  <c r="BF143" i="4"/>
  <c r="BF159" i="4"/>
  <c r="BF188" i="4"/>
  <c r="BF248" i="4"/>
  <c r="BF256" i="4"/>
  <c r="BF260" i="4"/>
  <c r="BF268" i="4"/>
  <c r="BF270" i="4"/>
  <c r="BF273" i="4"/>
  <c r="BF275" i="4"/>
  <c r="BF279" i="4"/>
  <c r="BF286" i="4"/>
  <c r="BF302" i="4"/>
  <c r="BF304" i="4"/>
  <c r="BF307" i="4"/>
  <c r="BF309" i="4"/>
  <c r="BF311" i="4"/>
  <c r="BF312" i="4"/>
  <c r="E85" i="3"/>
  <c r="J89" i="3"/>
  <c r="BF126" i="3"/>
  <c r="BF130" i="3"/>
  <c r="BF132" i="3"/>
  <c r="BF134" i="3"/>
  <c r="BF150" i="3"/>
  <c r="BF151" i="3"/>
  <c r="BF153" i="3"/>
  <c r="BF160" i="3"/>
  <c r="BF167" i="3"/>
  <c r="BF177" i="3"/>
  <c r="F120" i="3"/>
  <c r="BF128" i="3"/>
  <c r="BF146" i="3"/>
  <c r="BF155" i="3"/>
  <c r="BF156" i="3"/>
  <c r="BF161" i="3"/>
  <c r="BF174" i="3"/>
  <c r="BF138" i="3"/>
  <c r="BF147" i="3"/>
  <c r="BF149" i="3"/>
  <c r="BF152" i="3"/>
  <c r="BF157" i="3"/>
  <c r="BF162" i="3"/>
  <c r="BF164" i="3"/>
  <c r="BF170" i="3"/>
  <c r="BF172" i="3"/>
  <c r="BF136" i="3"/>
  <c r="BF148" i="3"/>
  <c r="BF154" i="3"/>
  <c r="E85" i="2"/>
  <c r="J89" i="2"/>
  <c r="F92" i="2"/>
  <c r="BF123" i="2"/>
  <c r="BF125" i="2"/>
  <c r="BF128" i="2"/>
  <c r="BC95" i="1"/>
  <c r="F35" i="2"/>
  <c r="BB95" i="1"/>
  <c r="F33" i="3"/>
  <c r="AZ96" i="1" s="1"/>
  <c r="F36" i="4"/>
  <c r="BC97" i="1" s="1"/>
  <c r="F37" i="2"/>
  <c r="BD95" i="1" s="1"/>
  <c r="F35" i="3"/>
  <c r="BB96" i="1"/>
  <c r="F36" i="3"/>
  <c r="BC96" i="1" s="1"/>
  <c r="F33" i="4"/>
  <c r="AZ97" i="1" s="1"/>
  <c r="J33" i="2"/>
  <c r="AV95" i="1" s="1"/>
  <c r="J33" i="3"/>
  <c r="AV96" i="1" s="1"/>
  <c r="F35" i="4"/>
  <c r="BB97" i="1" s="1"/>
  <c r="F37" i="4"/>
  <c r="BD97" i="1" s="1"/>
  <c r="F33" i="2"/>
  <c r="AZ95" i="1" s="1"/>
  <c r="F37" i="3"/>
  <c r="BD96" i="1" s="1"/>
  <c r="J33" i="4"/>
  <c r="AV97" i="1" s="1"/>
  <c r="T123" i="3" l="1"/>
  <c r="P123" i="3"/>
  <c r="AU96" i="1"/>
  <c r="T219" i="4"/>
  <c r="T128" i="4" s="1"/>
  <c r="R219" i="4"/>
  <c r="R128" i="4" s="1"/>
  <c r="P129" i="4"/>
  <c r="BK129" i="4"/>
  <c r="J129" i="4"/>
  <c r="J97" i="4" s="1"/>
  <c r="BK219" i="4"/>
  <c r="J219" i="4"/>
  <c r="J101" i="4" s="1"/>
  <c r="P219" i="4"/>
  <c r="R124" i="3"/>
  <c r="R123" i="3"/>
  <c r="J130" i="4"/>
  <c r="J98" i="4"/>
  <c r="J220" i="4"/>
  <c r="J102" i="4"/>
  <c r="BK124" i="3"/>
  <c r="J124" i="3"/>
  <c r="J97" i="3"/>
  <c r="BK121" i="2"/>
  <c r="J121" i="2" s="1"/>
  <c r="J97" i="2" s="1"/>
  <c r="BK123" i="3"/>
  <c r="J123" i="3"/>
  <c r="J30" i="3" s="1"/>
  <c r="AG96" i="1" s="1"/>
  <c r="J34" i="3"/>
  <c r="AW96" i="1"/>
  <c r="AT96" i="1"/>
  <c r="F34" i="4"/>
  <c r="BA97" i="1" s="1"/>
  <c r="J34" i="2"/>
  <c r="AW95" i="1"/>
  <c r="AT95" i="1"/>
  <c r="BC94" i="1"/>
  <c r="W32" i="1"/>
  <c r="J34" i="4"/>
  <c r="AW97" i="1"/>
  <c r="AT97" i="1"/>
  <c r="F34" i="2"/>
  <c r="BA95" i="1" s="1"/>
  <c r="BD94" i="1"/>
  <c r="W33" i="1"/>
  <c r="AZ94" i="1"/>
  <c r="W29" i="1" s="1"/>
  <c r="F34" i="3"/>
  <c r="BA96" i="1"/>
  <c r="BB94" i="1"/>
  <c r="W31" i="1" s="1"/>
  <c r="P128" i="4" l="1"/>
  <c r="AU97" i="1"/>
  <c r="BK128" i="4"/>
  <c r="J128" i="4"/>
  <c r="J96" i="4" s="1"/>
  <c r="BK120" i="2"/>
  <c r="J120" i="2"/>
  <c r="J30" i="2" s="1"/>
  <c r="AG95" i="1" s="1"/>
  <c r="AN96" i="1"/>
  <c r="J96" i="3"/>
  <c r="J39" i="3"/>
  <c r="AU94" i="1"/>
  <c r="AY94" i="1"/>
  <c r="AX94" i="1"/>
  <c r="BA94" i="1"/>
  <c r="W30" i="1" s="1"/>
  <c r="AV94" i="1"/>
  <c r="AK29" i="1"/>
  <c r="J39" i="2" l="1"/>
  <c r="J96" i="2"/>
  <c r="AN95" i="1"/>
  <c r="J30" i="4"/>
  <c r="AG97" i="1" s="1"/>
  <c r="AW94" i="1"/>
  <c r="AK30" i="1"/>
  <c r="J39" i="4" l="1"/>
  <c r="AG94" i="1"/>
  <c r="AK26" i="1"/>
  <c r="AN97" i="1"/>
  <c r="AK35" i="1"/>
  <c r="AT94" i="1"/>
  <c r="AN94" i="1"/>
</calcChain>
</file>

<file path=xl/sharedStrings.xml><?xml version="1.0" encoding="utf-8"?>
<sst xmlns="http://schemas.openxmlformats.org/spreadsheetml/2006/main" count="3356" uniqueCount="677">
  <si>
    <t>Export Komplet</t>
  </si>
  <si>
    <t/>
  </si>
  <si>
    <t>2.0</t>
  </si>
  <si>
    <t>ZAMOK</t>
  </si>
  <si>
    <t>False</t>
  </si>
  <si>
    <t>{5e160e67-a84d-46f3-bd4b-72cd8fd1bfeb}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</si>
  <si>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</si>
  <si>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</si>
  <si>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</si>
  <si>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</si>
  <si>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</si>
  <si>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</si>
  <si>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</si>
  <si>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</si>
  <si>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10_2024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</si>
  <si>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</si>
  <si>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</si>
  <si>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BD Krchlebská č.p. 1890 – zateplení domu</t>
  </si>
  <si>
    <t>KSO:</t>
  </si>
  <si>
    <t>803 59</t>
  </si>
  <si>
    <t>CC-CZ:</t>
  </si>
  <si>
    <t>1130</t>
  </si>
  <si>
    <t>Místo:</t>
  </si>
  <si>
    <t>Krchlebská 1890/6, 140 00 Praha 4 Krč</t>
  </si>
  <si>
    <t>Datum:</t>
  </si>
  <si>
    <t>11. 10. 2024</t>
  </si>
  <si>
    <t>Zadavatel:</t>
  </si>
  <si>
    <t>IČ:</t>
  </si>
  <si>
    <t>Městská část Praha 4</t>
  </si>
  <si>
    <t>DIČ:</t>
  </si>
  <si>
    <t>Uchazeč:</t>
  </si>
  <si>
    <t>Vyplň údaj</t>
  </si>
  <si>
    <t>Projektant:</t>
  </si>
  <si>
    <t>Kontura Praha s.r.o.</t>
  </si>
  <si>
    <t>True</t>
  </si>
  <si>
    <t>Zpracovatel:</t>
  </si>
  <si>
    <t>Vladimír Mrázek</t>
  </si>
  <si>
    <t>Poznámka:</t>
  </si>
  <si>
    <t>Soupis prací je sestaven s využitím položek Cenové soustavy ÚRS (cenová úroveň 2024/II). Veškeré další informace vymezující popis a podmínky použití těchto položek z Cenové soustavy, které nejsou uvedeny přímo v soupisu prací, jsou neomezeně dálkově k dispozici na webu www.podminky.urs.cz. Položky soupisu prací, které nemají ve sloupci „Cenová soustava“ veden žádný údaj, nepochází z Cenové soustavy ÚRS._x000D_
Soupis prací je zpracován v rozsahu a podrobnosti projektu . Součástí položek uvedených ve výkazu výměr jsou veškeré s nimi spojené práce, které jsou zapotřebí pro provedení kompletní dodávky díla, a to i když nejsou zvlášť  uvedeny ve výkazu výměr. To znamená, že veškeré položky patrné z výkazů, výkresů a technických zpráv je třeba v nabídkové ceně doplnit a ocenit jako kompletně vykonané práce vč materiálu, nářadí a strojů nutných k práci, i když tyto nejsou ve výkazu výměr vypsány zvlášť. V případě, že má zhotovitel pochyby ohledně plánovaných položek ve výkazech, výkresech a technických zprávách, má za povinnost toto sdělit před odevzdáním nabídkové ceny. Po odevzdání nebude brán na zhotovitelem požadované položky navíc zřetel. Výkaz výměr neslouží jako podklad pro objednávky materiálu v rámci dodávky stavby. Veškeré výrobky, pokud jsou uvedeny, jsou uvedeny pouze jako referenční, obecně určující standard, technické parametry, požadované vlastnosti.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</si>
  <si>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</si>
  <si>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</si>
  <si>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</si>
  <si>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</si>
  <si>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</si>
  <si>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</si>
  <si>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</si>
  <si>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</si>
  <si>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</si>
  <si>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</si>
  <si>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</si>
  <si>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</si>
  <si>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</si>
  <si>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</si>
  <si>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</si>
  <si>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</si>
  <si>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</si>
  <si>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</si>
  <si>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</si>
  <si>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</si>
  <si>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</si>
  <si>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</si>
  <si>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</si>
  <si>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</si>
  <si>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</si>
  <si>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</si>
  <si>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</si>
  <si>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</si>
  <si>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</si>
  <si>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</si>
  <si>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</si>
  <si>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</si>
  <si>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</si>
  <si>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</si>
  <si>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</si>
  <si>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</si>
  <si>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</si>
  <si>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</si>
  <si>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</si>
  <si>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</si>
  <si>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</si>
  <si>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</si>
  <si>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</si>
  <si>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</si>
  <si>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</si>
  <si>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</si>
  <si>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VEDLEJŠÍ A OSTATNÍ NÁKLADY</t>
  </si>
  <si>
    <t>STA</t>
  </si>
  <si>
    <t>1</t>
  </si>
  <si>
    <t>{d8c18a93-d480-45be-907c-19007c6d20dd}</t>
  </si>
  <si>
    <t>02</t>
  </si>
  <si>
    <t>BOURACÍ PRÁCE</t>
  </si>
  <si>
    <t>{071cde5b-11c6-4706-bf19-fe2f076b406b}</t>
  </si>
  <si>
    <t>03</t>
  </si>
  <si>
    <t>STAVEBNÍ PRÁCE</t>
  </si>
  <si>
    <t>{4e44bbec-afb4-46c9-b002-cda7d92128b9}</t>
  </si>
  <si>
    <t>KRYCÍ LIST SOUPISU PRACÍ</t>
  </si>
  <si>
    <t>Objekt:</t>
  </si>
  <si>
    <t>01 - VEDLEJŠÍ A OSTATNÍ NÁKLADY</t>
  </si>
  <si>
    <t>Krchlebská 1888/2, 140 00 Praha 4 Krč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</si>
  <si>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</si>
  <si>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</si>
  <si>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</si>
  <si>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</si>
  <si>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</si>
  <si>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</si>
  <si>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</si>
  <si>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</si>
  <si>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</si>
  <si>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</si>
  <si>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</si>
  <si>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</si>
  <si>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</si>
  <si>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</si>
  <si>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</si>
  <si>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</si>
  <si>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</si>
  <si>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</si>
  <si>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</si>
  <si>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</si>
  <si>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</si>
  <si>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</si>
  <si>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</si>
  <si>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</si>
  <si>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</si>
  <si>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</si>
  <si>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</si>
  <si>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</si>
  <si>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</si>
  <si>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01329401</t>
  </si>
  <si>
    <t xml:space="preserve">Dílenská dokumentace </t>
  </si>
  <si>
    <t>kpl</t>
  </si>
  <si>
    <t>1024</t>
  </si>
  <si>
    <t>2</t>
  </si>
  <si>
    <t>183520619</t>
  </si>
  <si>
    <t>VRN3</t>
  </si>
  <si>
    <t>Zařízení staveniště</t>
  </si>
  <si>
    <t>030001000</t>
  </si>
  <si>
    <t>Zařízení staveniště vč staveništní mechanizace</t>
  </si>
  <si>
    <t>-57832832</t>
  </si>
  <si>
    <t>P</t>
  </si>
  <si>
    <t>Poznámka k položce:_x000D_
V rámci ZS jsou obsaženy veškeré činnosti a opatření nezbytné pro zajištění stavby_x000D__x000D__x000D__x000D__x000D_
- Náklady na stavební buňky_x000D__x000D__x000D__x000D_
- Oplocení staveniště_x000D__x000D_
- Skládky na staveništi_x000D__x000D__x000D__x000D__x000D_
- Náklady na provoz a údržbu vybavení staveniště_x000D__x000D__x000D__x000D__x000D_
- Připojení staveniště na inženýrské sítě_x000D__x000D__x000D__x000D__x000D_
- Zabezpečení staveniště_x000D__x000D__x000D__x000D__x000D_
- Energie pro zařízení staveniště_x000D__x000D__x000D__x000D__x000D_
- Opatření na ochranu pozemků sousedních se staveništěm_x000D__x000D__x000D__x000D__x000D_
- Informační tabule na staveništi_x000D__x000D__x000D__x000D__x000D_
- Zrušení zařízení staveniště_x000D__x000D__x000D__x000D__x000D_
- Rozebrání, bourání a odvoz zařízení staveniště</t>
  </si>
  <si>
    <t>VRN9</t>
  </si>
  <si>
    <t>Ostatní náklady</t>
  </si>
  <si>
    <t>3</t>
  </si>
  <si>
    <t>09100301</t>
  </si>
  <si>
    <t>Náklady na vzorky</t>
  </si>
  <si>
    <t>-1280578645</t>
  </si>
  <si>
    <t>02 - BOURACÍ PRÁCE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</si>
  <si>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</si>
  <si>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</si>
  <si>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</si>
  <si>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</si>
  <si>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</si>
  <si>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764 - Konstrukce klempířské</t>
  </si>
  <si>
    <t xml:space="preserve">    767 - Konstrukce zámečnické</t>
  </si>
  <si>
    <t>HSV</t>
  </si>
  <si>
    <t>Práce a dodávky HSV</t>
  </si>
  <si>
    <t>9</t>
  </si>
  <si>
    <t>Ostatní konstrukce a práce, bourání</t>
  </si>
  <si>
    <t>962031133</t>
  </si>
  <si>
    <t>Bourání příček nebo přizdívek z cihel pálených tl přes 100 do 150 mm</t>
  </si>
  <si>
    <t>m2</t>
  </si>
  <si>
    <t>CS ÚRS 2024 02</t>
  </si>
  <si>
    <t>4</t>
  </si>
  <si>
    <t>-1405562303</t>
  </si>
  <si>
    <t>VV</t>
  </si>
  <si>
    <t>"atika"+0,2*(19,9+2*8,3)</t>
  </si>
  <si>
    <t>9620312</t>
  </si>
  <si>
    <t>Ubourání prahu - 150/100 mm (předpoklad cihla)</t>
  </si>
  <si>
    <t>m</t>
  </si>
  <si>
    <t>1156695133</t>
  </si>
  <si>
    <t>+2*0,95+0,9</t>
  </si>
  <si>
    <t>965041341</t>
  </si>
  <si>
    <t>Bourání mazanin škvárobetonových tl do 100 mm pl přes 4 m2</t>
  </si>
  <si>
    <t>m3</t>
  </si>
  <si>
    <t>571567866</t>
  </si>
  <si>
    <t>+0,05*1,65*(19,9+2*8,3)</t>
  </si>
  <si>
    <t>965042141</t>
  </si>
  <si>
    <t>Bourání podkladů pod dlažby nebo mazanin betonových tl do 100 mm pl přes 4 m2</t>
  </si>
  <si>
    <t>-963998758</t>
  </si>
  <si>
    <t>+0,05*0,2*(19,9+2*8,3)</t>
  </si>
  <si>
    <t>965042241</t>
  </si>
  <si>
    <t>Bourání podkladů pod dlažby nebo mazanin betonových tl přes 100 mm pl přes 4 m2</t>
  </si>
  <si>
    <t>-637369442</t>
  </si>
  <si>
    <t>+0,125*1,3*(19,9+2*8,3)</t>
  </si>
  <si>
    <t>6</t>
  </si>
  <si>
    <t>965081223</t>
  </si>
  <si>
    <t>Bourání podlah z dlaždic keramických tl přes 10 mm plochy přes 1 m2</t>
  </si>
  <si>
    <t>-1331099052</t>
  </si>
  <si>
    <t>+1,3*(19,9+2*8,3)</t>
  </si>
  <si>
    <t>7</t>
  </si>
  <si>
    <t>978059641</t>
  </si>
  <si>
    <t>Odsekání a odebrání obkladů stěn z vnějších obkládaček plochy přes 1 m2</t>
  </si>
  <si>
    <t>1254283680</t>
  </si>
  <si>
    <t>"SV"</t>
  </si>
  <si>
    <t>+1,6*(2*8,5)+0,6*2,1*2+0,5*3,0</t>
  </si>
  <si>
    <t>-(1,0*0,4*4+0,8*0,4*2)</t>
  </si>
  <si>
    <t>"JZ"</t>
  </si>
  <si>
    <t>+1,3*(20,0-0,8)</t>
  </si>
  <si>
    <t>-(1,0*0,4*6+0,8*0,4)</t>
  </si>
  <si>
    <t>Součet</t>
  </si>
  <si>
    <t>8</t>
  </si>
  <si>
    <t>9891001</t>
  </si>
  <si>
    <t>OV 17 - Sušák na prádlo - odstranění</t>
  </si>
  <si>
    <t>kus</t>
  </si>
  <si>
    <t>1833696443</t>
  </si>
  <si>
    <t>9891002</t>
  </si>
  <si>
    <t>OV 18 - Zábrana na truhlíky - dl 2800 mm - odstranění</t>
  </si>
  <si>
    <t>1623683959</t>
  </si>
  <si>
    <t>10</t>
  </si>
  <si>
    <t>9891003</t>
  </si>
  <si>
    <t>OV 19 - Destička - dřevěné prkno -odstranění</t>
  </si>
  <si>
    <t>1192420356</t>
  </si>
  <si>
    <t>11</t>
  </si>
  <si>
    <t>9891101</t>
  </si>
  <si>
    <t>Z 04 - Zábrana na truhlíky - dl 1350 mm - odstranění</t>
  </si>
  <si>
    <t>1421892055</t>
  </si>
  <si>
    <t>9891102</t>
  </si>
  <si>
    <t>Z 05 - Zábrana na truhlíky - dl 1350 mm - odstranění</t>
  </si>
  <si>
    <t>-335037555</t>
  </si>
  <si>
    <t>13</t>
  </si>
  <si>
    <t>9891103</t>
  </si>
  <si>
    <t>Z 06 - Zábrana - pásovina - dl 1650 mm - odstranění</t>
  </si>
  <si>
    <t>-168697619</t>
  </si>
  <si>
    <t>14</t>
  </si>
  <si>
    <t>9891104</t>
  </si>
  <si>
    <t>Z 07 - Ocelová mříž 1350/1440 mm - odstranění</t>
  </si>
  <si>
    <t>-1888854291</t>
  </si>
  <si>
    <t>15</t>
  </si>
  <si>
    <t>9891105</t>
  </si>
  <si>
    <t>Z 08 - Ocelová mříž 2800/1440 mm - odstranění</t>
  </si>
  <si>
    <t>1755458761</t>
  </si>
  <si>
    <t>16</t>
  </si>
  <si>
    <t>9891106</t>
  </si>
  <si>
    <t>Z 09 - Ocelová mříž 800/450 mm - odstranění</t>
  </si>
  <si>
    <t>-1704504940</t>
  </si>
  <si>
    <t>17</t>
  </si>
  <si>
    <t>9891107</t>
  </si>
  <si>
    <t>Z 10 - Ocelová mříž 2800/1440 mm - odstranění</t>
  </si>
  <si>
    <t>-1929880368</t>
  </si>
  <si>
    <t>18</t>
  </si>
  <si>
    <t>9891108</t>
  </si>
  <si>
    <t>Z 11 - Ocelová mříž 2800/1440 mm - odstranění</t>
  </si>
  <si>
    <t>1735094262</t>
  </si>
  <si>
    <t>19</t>
  </si>
  <si>
    <t>9892001</t>
  </si>
  <si>
    <t>Rozebrání okapového chodníku</t>
  </si>
  <si>
    <t>-1220218726</t>
  </si>
  <si>
    <t>+2*20,0-3,4-0,9</t>
  </si>
  <si>
    <t>997</t>
  </si>
  <si>
    <t>Přesun sutě</t>
  </si>
  <si>
    <t>20</t>
  </si>
  <si>
    <t>997013116</t>
  </si>
  <si>
    <t>Vnitrostaveništní doprava suti a vybouraných hmot pro budovy v přes 18 do 21 m</t>
  </si>
  <si>
    <t>t</t>
  </si>
  <si>
    <t>-108534617</t>
  </si>
  <si>
    <t>997013501</t>
  </si>
  <si>
    <t>Odvoz suti a vybouraných hmot na skládku nebo meziskládku do 1 km se složením</t>
  </si>
  <si>
    <t>-946512343</t>
  </si>
  <si>
    <t>22</t>
  </si>
  <si>
    <t>997013509</t>
  </si>
  <si>
    <t>Příplatek k odvozu suti a vybouraných hmot na skládku ZKD 1 km přes 1 km</t>
  </si>
  <si>
    <t>579329339</t>
  </si>
  <si>
    <t>Poznámka k položce:_x000D_
+30 km - indexováno v jednotkové ceně</t>
  </si>
  <si>
    <t>23</t>
  </si>
  <si>
    <t>997013631</t>
  </si>
  <si>
    <t>Poplatek za uložení na skládce (skládkovné) stavebního odpadu směsného kód odpadu 17 09 04</t>
  </si>
  <si>
    <t>-1959681912</t>
  </si>
  <si>
    <t>PSV</t>
  </si>
  <si>
    <t>Práce a dodávky PSV</t>
  </si>
  <si>
    <t>712</t>
  </si>
  <si>
    <t>Povlakové krytiny</t>
  </si>
  <si>
    <t>24</t>
  </si>
  <si>
    <t>712361801</t>
  </si>
  <si>
    <t>Odstranění povlakové krytiny střech do 10° z fólií položených volně</t>
  </si>
  <si>
    <t>-173391501</t>
  </si>
  <si>
    <t>+2,0*(19,9+2*8,3)</t>
  </si>
  <si>
    <t>764</t>
  </si>
  <si>
    <t>Konstrukce klempířské</t>
  </si>
  <si>
    <t>25</t>
  </si>
  <si>
    <t>764002841</t>
  </si>
  <si>
    <t>Demontáž oplechování horních ploch zdí a nadezdívek do suti</t>
  </si>
  <si>
    <t>969752543</t>
  </si>
  <si>
    <t>+19,9+2*8,3</t>
  </si>
  <si>
    <t>26</t>
  </si>
  <si>
    <t>764002851</t>
  </si>
  <si>
    <t>Demontáž oplechování parapetů do suti</t>
  </si>
  <si>
    <t>-2005762869</t>
  </si>
  <si>
    <t>+41,92+66,24+16,1+8,55+13,05+1,6+1,32+1,52+9,6+2,28</t>
  </si>
  <si>
    <t>27</t>
  </si>
  <si>
    <t>764004861</t>
  </si>
  <si>
    <t>Demontáž svodu do suti</t>
  </si>
  <si>
    <t>-896702992</t>
  </si>
  <si>
    <t>+4*2,2+17,4</t>
  </si>
  <si>
    <t>767</t>
  </si>
  <si>
    <t>Konstrukce zámečnické</t>
  </si>
  <si>
    <t>28</t>
  </si>
  <si>
    <t>767161813</t>
  </si>
  <si>
    <t>Demontáž zábradlí rovného nerozebíratelného hmotnosti 1 m zábradlí do 20 kg do suti</t>
  </si>
  <si>
    <t>2072405900</t>
  </si>
  <si>
    <t>03 - STAVEBNÍ PRÁCE</t>
  </si>
  <si>
    <t xml:space="preserve">    6 - Úpravy povrchů, podlahy a osazování výplní</t>
  </si>
  <si>
    <t xml:space="preserve">    998 - Přesun hmot</t>
  </si>
  <si>
    <t xml:space="preserve">    713 - Izolace tepelné</t>
  </si>
  <si>
    <t xml:space="preserve">    762 - Konstrukce tesařské</t>
  </si>
  <si>
    <t xml:space="preserve">    781 - Dokončovací práce - obklady</t>
  </si>
  <si>
    <t xml:space="preserve">    790 - Ostatní výrobky</t>
  </si>
  <si>
    <t>Úpravy povrchů, podlahy a osazování výplní</t>
  </si>
  <si>
    <t>62231012</t>
  </si>
  <si>
    <t xml:space="preserve">KZS - fasáda - sokl - izolant - XPS tl. 180 mm - D+M vč všech systémových detailů (penetrace, kotvení, lepení, přestěrkování, systémové lišty, apod) </t>
  </si>
  <si>
    <t>-729715935</t>
  </si>
  <si>
    <t>Poznámka k položce:_x000D_
Vnější tepelně izolační systém za použití izolačních desek z XPS -  ETICS _x000D_
- Penetrace podkladu _x000D_
- Lepení izolantu_x000D_
- Tepelná izolace desky XPS (λ=0,034 W/mK), kotvená do nosné konstrukce hmoždinkami _x000D_
- Základní vrstva s vloženou armovací tkaninou_x000D_
- Systémové lišty_x000D_
- Fasádní obklad vykázán zvlášť</t>
  </si>
  <si>
    <t>+1,9*(2*8,5)+0,6*2,1*2+0,5*3,0</t>
  </si>
  <si>
    <t>+1,6*(20,0-0,8)</t>
  </si>
  <si>
    <t>62231013</t>
  </si>
  <si>
    <t xml:space="preserve">KZS - fasáda - sokl - izolant - XPS tl. 200 mm - D+M vč všech systémových detailů (penetrace, kotvení, lepení, přestěrkování, systémové lišty, apod) </t>
  </si>
  <si>
    <t>-719097477</t>
  </si>
  <si>
    <t>Poznámka k položce:_x000D_
Vnější tepelně izolační systém za použití izolačních desek z XPS -  ETICS _x000D_
- Penetrace podkladu _x000D_
- Lepení izolantu_x000D_
- Tepelná izolace desky XPS (λ=0,034 W/mK), kotvená do nosné konstrukce hmoždinkami _x000D_
- Základní vrstva s vloženou armovací tkaninou_x000D_
- Systémové lišty_x000D_
Finální omítka vykázána zvlášť</t>
  </si>
  <si>
    <t>"terasa"+0,40*(19,9+2*8,3+2*1,5)</t>
  </si>
  <si>
    <t>62231014</t>
  </si>
  <si>
    <t xml:space="preserve">KZS - fasáda - izolant - mineral tl. 200 mm - D+M vč všech systémových detailů (penetrace, kotvení, lepení, přestěrkování, systémové lišty, apod) </t>
  </si>
  <si>
    <t>1677843731</t>
  </si>
  <si>
    <t>Poznámka k položce:_x000D_
Vnější tepelně izolační systém za použití izolačních desek z minerální vlny ETICS _x000D_
- Penetrace podkladu _x000D_
- Lepení izolantu_x000D_
- Tepelná izolace desky z čedičové vlny s podélným vláknem (λ=0,035 W/mK), kotvená do nosné konstrukce hmoždinkami _x000D_
- Základní vrstva s vloženou armovací tkaninou_x000D_
- Systémové lišty_x000D_
Finální omítka vykázána zvlášť</t>
  </si>
  <si>
    <t>"SV - 1-5NP"+20,0*(16,2+2*0,2)-1,5*3,4</t>
  </si>
  <si>
    <t>"SV - 6NP"+2,0*(2*8,3+2*1,5)</t>
  </si>
  <si>
    <t>"JZ - 1-5NP"+20,0*(16,2)</t>
  </si>
  <si>
    <t>"JZ - 6NP"+2,0*(20,0)</t>
  </si>
  <si>
    <t>Mezisoučet</t>
  </si>
  <si>
    <t>"otvory"</t>
  </si>
  <si>
    <t>"1NP"-(1,35*1,44*6+2,8*1,44*4+1,7*0,45*2+0,86*1,2)</t>
  </si>
  <si>
    <t>"2NP"-(1,35*1,44*6+2,8*1,44*4+1,7*0,45*2+2,65*2,4+1,75*2,1)</t>
  </si>
  <si>
    <t>"3NP"-(1,35*1,44*6+2,8*1,44*4+1,7*0,45*2+2,65*2,4+1,75*2,1)</t>
  </si>
  <si>
    <t>"4NP"-(1,35*1,44*6+2,8*1,44*4+1,7*0,45*2+2,65*2,4+1,75*2,1)</t>
  </si>
  <si>
    <t>"5NP"-(1,35*1,44*6+2,8*1,44*4+1,7*0,45*2+2,65*2,4+1,75*2,1)</t>
  </si>
  <si>
    <t>"6NP"-(1,35*0,87*2+2,8*0,87*4+0,8*0,56*2+0,9*1,65+0,8*0,6*2+0,95*1,66*2+0,8*0,55*2+2,65*2,4)</t>
  </si>
  <si>
    <t>62231019</t>
  </si>
  <si>
    <t xml:space="preserve">KZS - ostění - izolant - PIR tl. 20 mm - D+M vč všech systémových detailů (penetrace, kotvení, lepení, přestěrkování, systémové lišty, apod) </t>
  </si>
  <si>
    <t>184668903</t>
  </si>
  <si>
    <t>Poznámka k položce:_x000D_
Vnější tepelně izolační systém za použití izolačních desek z PIR -  ETICS _x000D_
- Penetrace podkladu _x000D_
- Lepení izolantu_x000D_
- Tepelná izolace desky PIR (λ=0,025 W/mK), kotvená do nosné konstrukce hmoždinkami _x000D_
- Základní vrstva s vloženou armovací tkaninou_x000D_
- Systémové lišty_x000D_
Finální omítka vykázána zvlášť</t>
  </si>
  <si>
    <t>"1PP"+1,0*10+0,8*3+0,42*26</t>
  </si>
  <si>
    <t>"1NP"+1,35*6+1,7*2+2,8*4+0,8+0,86+1,78+1,44*20+0,45*6+2,0*2+2,1*2</t>
  </si>
  <si>
    <t>"2NP"+1,35*6+1,7*2+2,8*4+1,75+2,65+1,44*20+0,45*4+2,1*2+2,4*2</t>
  </si>
  <si>
    <t>"3NP"+1,35*6+1,7*2+2,8*4+1,75+2,65+1,44*20+0,45*4+2,1*2+2,4*2</t>
  </si>
  <si>
    <t>"4NP"+1,35*6+1,7*2+2,8*4+1,75+2,65+1,44*20+0,45*4+2,1*2+2,4*2</t>
  </si>
  <si>
    <t>"5NP"+1,35*6+1,7*2+2,8*4+1,75+2,65+1,44*20+0,45*4+2,1*2+2,4*2</t>
  </si>
  <si>
    <t>"6NP"+1,35*2+2,8*4+1,75*2+0,8*2+0,87*12+0,55*4+0,56*2+0,6*2+1,66*2</t>
  </si>
  <si>
    <t>622521012</t>
  </si>
  <si>
    <t>Tenkovrstvá silikátová zatíraná omítka zrnitost 1,5 mm vnějších stěn, vč penetrace</t>
  </si>
  <si>
    <t>339655710</t>
  </si>
  <si>
    <t>+15,8+516,49</t>
  </si>
  <si>
    <t>"ostění"</t>
  </si>
  <si>
    <t>"1PP"+0,35*(1,0*10+0,8*3+0,42*26)</t>
  </si>
  <si>
    <t>"1NP"+0,35*(1,35*6+1,7*2+2,8*4+0,8+0,86+1,78+1,44*20+0,45*6+2,0*2+2,1*2)</t>
  </si>
  <si>
    <t>"2NP"+0,35*(1,35*6+1,7*2+2,8*4+1,75+2,65+1,44*20+0,45*4+2,1*2+2,4*2)</t>
  </si>
  <si>
    <t>"3NP"+0,35*(1,35*6+1,7*2+2,8*4+1,75+2,65+1,44*20+0,45*4+2,1*2+2,4*2)</t>
  </si>
  <si>
    <t>"4NP"+0,35*(1,35*6+1,7*2+2,8*4+1,75+2,65+1,44*20+0,45*4+2,1*2+2,4*2)</t>
  </si>
  <si>
    <t>"5NP"+0,35*(1,35*6+1,7*2+2,8*4+1,75+2,65+1,44*20+0,45*4+2,1*2+2,4*2)</t>
  </si>
  <si>
    <t>"6NP"+0,35*(1,35*2+2,8*4+1,75*2+0,8*2+0,87*12+0,55*4+0,56*2+0,6*2+1,66*2)</t>
  </si>
  <si>
    <t>622321111</t>
  </si>
  <si>
    <t>Vápenocementová omítka hrubá jednovrstvá zatřená vnějších stěn nanášená ručně</t>
  </si>
  <si>
    <t>-541683763</t>
  </si>
  <si>
    <t>629991011</t>
  </si>
  <si>
    <t>Zakrytí výplní otvorů a svislých ploch fólií přilepenou lepící páskou</t>
  </si>
  <si>
    <t>2093063126</t>
  </si>
  <si>
    <t>"1PP"+1,0*0,42*10+0,8*0,42*3</t>
  </si>
  <si>
    <t>"1NP"+1,35*1,44*6+2,8*1,44*4+1,7*0,45*2+1,78*2,0+0,8*0,45+0,86*2,1</t>
  </si>
  <si>
    <t>"2NP"+1,35*1,44*6+2,8*1,44*4+1,7*0,45*2+2,65*2,4+1,75*2,1</t>
  </si>
  <si>
    <t>"3NP"+1,35*1,44*6+2,8*1,44*4+1,7*0,45*2+2,65*2,4+1,75*2,1</t>
  </si>
  <si>
    <t>"4NP"+1,35*1,44*6+2,8*1,44*4+1,7*0,45*2+2,65*2,4+1,75*2,1</t>
  </si>
  <si>
    <t>"5NP"+1,35*1,44*6+2,8*1,44*4+1,7*0,45*2+2,65*2,4+1,75*2,1</t>
  </si>
  <si>
    <t>"6NP"+1,35*0,87*2+2,8*0,87*4+0,8*0,56*2+0,9*1,65+0,8*0,6*2+0,95*1,66*2+0,8*0,55*2+2,65*2,4</t>
  </si>
  <si>
    <t>629995101</t>
  </si>
  <si>
    <t>Očištění vnějších ploch tlakovou vodou</t>
  </si>
  <si>
    <t>-303891631</t>
  </si>
  <si>
    <t>+62,08+15,8+516,49</t>
  </si>
  <si>
    <t>631311115</t>
  </si>
  <si>
    <t>Mazanina tl přes 50 do 80 mm z betonu prostého bez zvýšených nároků na prostředí tř. C 20/25</t>
  </si>
  <si>
    <t>905814422</t>
  </si>
  <si>
    <t>631319171</t>
  </si>
  <si>
    <t>Příplatek k mazanině tl přes 50 do 80 mm za stržení povrchu spodní vrstvy před vložením výztuže</t>
  </si>
  <si>
    <t>664967481</t>
  </si>
  <si>
    <t>631362021</t>
  </si>
  <si>
    <t>Výztuž mazanin svařovanými sítěmi Kari</t>
  </si>
  <si>
    <t>1773231453</t>
  </si>
  <si>
    <t>+0,003*1,65*(19,9+2*8,3)*1,1</t>
  </si>
  <si>
    <t>636311011</t>
  </si>
  <si>
    <t>Kladení dlažby z dlaždic betonových na sucho na terče z umělé hmoty v. do 200 mm, vč terčů a přířezů izolace</t>
  </si>
  <si>
    <t>664924302</t>
  </si>
  <si>
    <t>+1,6*(19,9+2*8,3)</t>
  </si>
  <si>
    <t>M</t>
  </si>
  <si>
    <t>592461</t>
  </si>
  <si>
    <t>dlažba betonová tl 40mm</t>
  </si>
  <si>
    <t>1855241877</t>
  </si>
  <si>
    <t>58,4*1,02 'Přepočtené koeficientem množství</t>
  </si>
  <si>
    <t>9411101</t>
  </si>
  <si>
    <t>Lešení fasádní - montáž, pronájem, demontáž</t>
  </si>
  <si>
    <t>-1680997163</t>
  </si>
  <si>
    <t>"SV"+20,0*17,5+3,5*2,5</t>
  </si>
  <si>
    <t>"JZ"+20,0*17,5</t>
  </si>
  <si>
    <t>9411102</t>
  </si>
  <si>
    <t>Lešení pomocné - terasa</t>
  </si>
  <si>
    <t>-1876559566</t>
  </si>
  <si>
    <t>+19,9+2*8,3+2*1,5</t>
  </si>
  <si>
    <t>Zpětné provedení okapového chodníku</t>
  </si>
  <si>
    <t>66921449</t>
  </si>
  <si>
    <t>998</t>
  </si>
  <si>
    <t>Přesun hmot</t>
  </si>
  <si>
    <t>998011003</t>
  </si>
  <si>
    <t>Přesun hmot pro budovy zděné v přes 12 do 24 m</t>
  </si>
  <si>
    <t>-757038785</t>
  </si>
  <si>
    <t>712311101</t>
  </si>
  <si>
    <t>Provedení povlakové krytiny střech do 10° za studena lakem penetračním nebo asfaltovým</t>
  </si>
  <si>
    <t>-839142581</t>
  </si>
  <si>
    <t>+1,8*(19,9+2*8,3)</t>
  </si>
  <si>
    <t>11163150</t>
  </si>
  <si>
    <t>lak penetrační asfaltový</t>
  </si>
  <si>
    <t>32</t>
  </si>
  <si>
    <t>293274612</t>
  </si>
  <si>
    <t>65,7*0,00032 'Přepočtené koeficientem množství</t>
  </si>
  <si>
    <t>712341559</t>
  </si>
  <si>
    <t>Provedení povlakové krytiny střech do 10° pásy NAIP přitavením v plné ploše</t>
  </si>
  <si>
    <t>-482630278</t>
  </si>
  <si>
    <t>62856011</t>
  </si>
  <si>
    <t>pás asfaltový natavitelný modifikovaný SBS s vložkou z hliníkové fólie s textilií a spalitelnou PE fólií nebo jemnozrnným minerálním posypem na horním povrchu tl 4,0mm</t>
  </si>
  <si>
    <t>-1119321670</t>
  </si>
  <si>
    <t>65,7*1,1655 'Přepočtené koeficientem množství</t>
  </si>
  <si>
    <t>71236107</t>
  </si>
  <si>
    <t>Provedení povlakové krytiny střech do 10° fólií položenou volně s přilepením spojů - vč všech systémových detailů (rohy, kouty, lišty, dilatace, zpětný spoj,svislé vytažení, opracování prostupů, apod)</t>
  </si>
  <si>
    <t>49825759</t>
  </si>
  <si>
    <t>28343014</t>
  </si>
  <si>
    <t>fólie hydroizolační střešní mPVC určená ke stabilizaci přitížením  tl 1,8mm</t>
  </si>
  <si>
    <t>-812990064</t>
  </si>
  <si>
    <t>73*1,1655 'Přepočtené koeficientem množství</t>
  </si>
  <si>
    <t>712391171</t>
  </si>
  <si>
    <t>Provedení povlakové krytiny střech do 10° podkladní textilní vrstvy</t>
  </si>
  <si>
    <t>-1525104790</t>
  </si>
  <si>
    <t>69311168</t>
  </si>
  <si>
    <t>geotextilie 150g/m2</t>
  </si>
  <si>
    <t>-945247367</t>
  </si>
  <si>
    <t>998712203</t>
  </si>
  <si>
    <t>Přesun hmot procentní pro krytiny povlakové v objektech v přes 12 do 24 m</t>
  </si>
  <si>
    <t>%</t>
  </si>
  <si>
    <t>-354216380</t>
  </si>
  <si>
    <t>713</t>
  </si>
  <si>
    <t>Izolace tepelné</t>
  </si>
  <si>
    <t>713131141</t>
  </si>
  <si>
    <t>Montáž izolace tepelné stěn lepením celoplošně rohoží, pásů, dílců, desek</t>
  </si>
  <si>
    <t>-1493358428</t>
  </si>
  <si>
    <t>+2,3*9,4*2+5,4*4,6*2+5,2*4,2*2</t>
  </si>
  <si>
    <t>-0,45*(3,8*2+1,65*4)</t>
  </si>
  <si>
    <t>6315223</t>
  </si>
  <si>
    <t>deska tepelně izolační minerální s povrchovou úpravou λ=0,040 tl 200mm</t>
  </si>
  <si>
    <t>2133695734</t>
  </si>
  <si>
    <t>130,21*1,05 'Přepočtené koeficientem množství</t>
  </si>
  <si>
    <t>29</t>
  </si>
  <si>
    <t>713141136</t>
  </si>
  <si>
    <t>Montáž izolace tepelné střech plochých lepené za studena nízkoexpanzní (PUR) pěnou 1 vrstva rohoží, pásů, dílců, desek</t>
  </si>
  <si>
    <t>-1860523949</t>
  </si>
  <si>
    <t>"PIR 120"+1,45*(19,9+2*8,3)</t>
  </si>
  <si>
    <t>"PIR 40"+0,15*(0,9+2*0,95)</t>
  </si>
  <si>
    <t>"XPS 100"+0,40*(19,9+2*8,3)</t>
  </si>
  <si>
    <t>30</t>
  </si>
  <si>
    <t>28376508</t>
  </si>
  <si>
    <t>deska izolační PIR s oboustrannou kompozitní fólií s hliníkovou vložkou pro ploché střechy λ=0,023 tl 40mm</t>
  </si>
  <si>
    <t>2096836846</t>
  </si>
  <si>
    <t>0,42*1,05 'Přepočtené koeficientem množství</t>
  </si>
  <si>
    <t>31</t>
  </si>
  <si>
    <t>28376518</t>
  </si>
  <si>
    <t>deska izolační PIR s oboustrannou kompozitní fólií s hliníkovou vložkou pro ploché střechy λ=0,023 tl 120mm</t>
  </si>
  <si>
    <t>-1165718705</t>
  </si>
  <si>
    <t>52,925*1,05 'Přepočtené koeficientem množství</t>
  </si>
  <si>
    <t>28376422</t>
  </si>
  <si>
    <t>deska XPS λ=0,035 tl 100mm</t>
  </si>
  <si>
    <t>1233033810</t>
  </si>
  <si>
    <t>14,6*1,05 'Přepočtené koeficientem množství</t>
  </si>
  <si>
    <t>33</t>
  </si>
  <si>
    <t>71314114</t>
  </si>
  <si>
    <t>Montáž izolace tepelné střech plochých lepené za studena nízkoexpanzní (PUR) pěnou 1 vrstva rohoží, pásů, dílců, desek - spádové klíny</t>
  </si>
  <si>
    <t>-1714044614</t>
  </si>
  <si>
    <t>+1,65*(19,9+2*8,3)</t>
  </si>
  <si>
    <t>34</t>
  </si>
  <si>
    <t>2837591</t>
  </si>
  <si>
    <t>deska EPS 150 - spádové klíny  tl 20-70mm</t>
  </si>
  <si>
    <t>-130799220</t>
  </si>
  <si>
    <t>60,225*1,05 'Přepočtené koeficientem množství</t>
  </si>
  <si>
    <t>35</t>
  </si>
  <si>
    <t>998713203</t>
  </si>
  <si>
    <t>Přesun hmot procentní pro izolace tepelné v objektech v přes 12 do 24 m</t>
  </si>
  <si>
    <t>-2052628305</t>
  </si>
  <si>
    <t>762</t>
  </si>
  <si>
    <t>Konstrukce tesařské</t>
  </si>
  <si>
    <t>36</t>
  </si>
  <si>
    <t>762361332</t>
  </si>
  <si>
    <t>Konstrukční a vyrovnávací vrstva z vodovzdorné překližky tl 21 mm - D+M vč kotvení</t>
  </si>
  <si>
    <t>-784194387</t>
  </si>
  <si>
    <t>+0,40*(19,9+2*8,3)</t>
  </si>
  <si>
    <t>37</t>
  </si>
  <si>
    <t>998762203</t>
  </si>
  <si>
    <t>Přesun hmot procentní pro kce tesařské v objektech v přes 12 do 24 m</t>
  </si>
  <si>
    <t>-1941110082</t>
  </si>
  <si>
    <t>38</t>
  </si>
  <si>
    <t>7641001</t>
  </si>
  <si>
    <t>K01 - VENKOVNÍ PARAPET - plech pozink tl 0,75mm - dl 1310 mm - rš 500 mm - D+M vč všech systémových detailů a povrchové úpravy - podrobný popis - TABULKA KLEMPÍŘSKÝCH PRVKŮ</t>
  </si>
  <si>
    <t>-762372975</t>
  </si>
  <si>
    <t>39</t>
  </si>
  <si>
    <t>7641002</t>
  </si>
  <si>
    <t>K02 - VENKOVNÍ PARAPET - plech pozink tl 0,75mm - dl 2760 mm - rš 500 mm - D+M vč všech systémových detailů a povrchové úpravy - podrobný popis - TABULKA KLEMPÍŘSKÝCH PRVKŮ</t>
  </si>
  <si>
    <t>195565201</t>
  </si>
  <si>
    <t>40</t>
  </si>
  <si>
    <t>7641003</t>
  </si>
  <si>
    <t>K03 - VENKOVNÍ PARAPET - plech pozink tl 0,75mm - dl 1610 mm - rš 500 mm - D+M vč všech systémových detailů a povrchové úpravy - podrobný popis - TABULKA KLEMPÍŘSKÝCH PRVKŮ</t>
  </si>
  <si>
    <t>-1322252566</t>
  </si>
  <si>
    <t>41</t>
  </si>
  <si>
    <t>7641004</t>
  </si>
  <si>
    <t>K04 - VENKOVNÍ PARAPET - plech pozink tl 0,75mm - dl 1710 mm - rš 500 mm - D+M vč všech systémových detailů a povrchové úpravy - podrobný popis - TABULKA KLEMPÍŘSKÝCH PRVKŮ</t>
  </si>
  <si>
    <t>-25397922</t>
  </si>
  <si>
    <t>42</t>
  </si>
  <si>
    <t>7641005</t>
  </si>
  <si>
    <t>K05 - VENKOVNÍ PARAPET - plech pozink tl 0,75mm - dl 2610 mm - rš 500 mm - D+M vč všech systémových detailů a povrchové úpravy - podrobný popis - TABULKA KLEMPÍŘSKÝCH PRVKŮ</t>
  </si>
  <si>
    <t>-806720041</t>
  </si>
  <si>
    <t>43</t>
  </si>
  <si>
    <t>7641006</t>
  </si>
  <si>
    <t>K06 - VENKOVNÍ PARAPET - plech pozink tl 0,75mm - dl 800 mm - rš 500 mm - D+M vč všech systémových detailů a povrchové úpravy - podrobný popis - TABULKA KLEMPÍŘSKÝCH PRVKŮ</t>
  </si>
  <si>
    <t>-1746788335</t>
  </si>
  <si>
    <t>44</t>
  </si>
  <si>
    <t>7641007</t>
  </si>
  <si>
    <t>K07 - VENKOVNÍ PARAPET - plech pozink tl 0,75mm - dl 660 mm - rš 500 mm - D+M vč všech systémových detailů a povrchové úpravy - podrobný popis - TABULKA KLEMPÍŘSKÝCH PRVKŮ</t>
  </si>
  <si>
    <t>202508178</t>
  </si>
  <si>
    <t>45</t>
  </si>
  <si>
    <t>7641008</t>
  </si>
  <si>
    <t>K08 - VENKOVNÍ PARAPET - plech pozink tl 0,75mm - dl 755 mm - rš 500 mm - D+M vč všech systémových detailů a povrchové úpravy - podrobný popis - TABULKA KLEMPÍŘSKÝCH PRVKŮ</t>
  </si>
  <si>
    <t>1570701699</t>
  </si>
  <si>
    <t>46</t>
  </si>
  <si>
    <t>7641009</t>
  </si>
  <si>
    <t>K09 - VENKOVNÍ PARAPET - plech pozink tl 0,75mm - dl 960 mm - rš 500 mm - D+M vč všech systémových detailů a povrchové úpravy - podrobný popis - TABULKA KLEMPÍŘSKÝCH PRVKŮ</t>
  </si>
  <si>
    <t>1194410906</t>
  </si>
  <si>
    <t>47</t>
  </si>
  <si>
    <t>7641010</t>
  </si>
  <si>
    <t>K10 - VENKOVNÍ PARAPET - plech pozink tl 0,75mm - dl 760 mm - rš 500 mm - D+M vč všech systémových detailů a povrchové úpravy - podrobný popis - TABULKA KLEMPÍŘSKÝCH PRVKŮ</t>
  </si>
  <si>
    <t>-2069484900</t>
  </si>
  <si>
    <t>48</t>
  </si>
  <si>
    <t>7641011</t>
  </si>
  <si>
    <t>K11 - OKAPOVÝ ŽLAB - plech pozink tl 0,75mm - hranatý - rš 400 mm - D+M vč všech systémových detailů a povrchové úpravy - podrobný popis - TABULKA KLEMPÍŘSKÝCH PRVKŮ</t>
  </si>
  <si>
    <t>-1606112630</t>
  </si>
  <si>
    <t>49</t>
  </si>
  <si>
    <t>7641012</t>
  </si>
  <si>
    <t>K12 - OKAPOVÝ ŽLAB - plech pozink tl 0,75mm - hranatý - rš 400 mm - D+M vč všech systémových detailů a povrchové úpravy - podrobný popis - TABULKA KLEMPÍŘSKÝCH PRVKŮ</t>
  </si>
  <si>
    <t>1759660792</t>
  </si>
  <si>
    <t>50</t>
  </si>
  <si>
    <t>998764203</t>
  </si>
  <si>
    <t>Přesun hmot procentní pro konstrukce klempířské v objektech v přes 12 do 24 m</t>
  </si>
  <si>
    <t>954994030</t>
  </si>
  <si>
    <t>51</t>
  </si>
  <si>
    <t>7671001</t>
  </si>
  <si>
    <t>Z 01 - ZÁBRADLÍ NA TERASE - SEVEROVÝCHODNÍ FASÁDA - ocel/pletivo - dl 8170 mm - D+M vč všech systémových detailů a povrchové úpravy - podrobný popis - TABULKA ZÁMEČNICKÝCH VÝROBKŮ</t>
  </si>
  <si>
    <t>898260177</t>
  </si>
  <si>
    <t>52</t>
  </si>
  <si>
    <t>7671002</t>
  </si>
  <si>
    <t>Z 02 - ZÁBRADLÍ NA TERASE - JIHOZÁPADNÍ FASÁDA - ocel/pletivo - dl 19890 mm - D+M vč všech systémových detailů a povrchové úpravy - podrobný popis - TABULKA ZÁMEČNICKÝCH VÝROBKŮ</t>
  </si>
  <si>
    <t>-507102846</t>
  </si>
  <si>
    <t>53</t>
  </si>
  <si>
    <t>7671003</t>
  </si>
  <si>
    <t>Z 03 - STŘEŠNÍ ŽEBŘÍK stávající - dl 2800 mm - demontáž, repase, zpět montáž, nové kotvení - D+M vč všech systémových detailů a povrchové úpravy - podrobný popis - TABULKA ZÁMEČNICKÝCH VÝROBKŮ</t>
  </si>
  <si>
    <t>-2042952401</t>
  </si>
  <si>
    <t>54</t>
  </si>
  <si>
    <t>7671007</t>
  </si>
  <si>
    <t>Z 07 - OCELOVÁ MŘÍŽ - 1270/1400 mm - D+M vč všech systémových detailů a povrchové úpravy - podrobný popis - TABULKA ZÁMEČNICKÝCH VÝROBKŮ</t>
  </si>
  <si>
    <t>-1188901238</t>
  </si>
  <si>
    <t>55</t>
  </si>
  <si>
    <t>7671008</t>
  </si>
  <si>
    <t>Z 08 - OCELOVÁ MŘÍŽ - 2720/1400 mm - D+M vč všech systémových detailů a povrchové úpravy - podrobný popis - TABULKA ZÁMEČNICKÝCH VÝROBKŮ</t>
  </si>
  <si>
    <t>1157041514</t>
  </si>
  <si>
    <t>56</t>
  </si>
  <si>
    <t>7671009</t>
  </si>
  <si>
    <t>Z 09 - ZÁBRANA V OKNĚ - 2x ocelová tyč dl 1800 mm - D+M vč všech systémových detailů a povrchové úpravy - podrobný popis - TABULKA ZÁMEČNICKÝCH VÝROBKŮ</t>
  </si>
  <si>
    <t>411354017</t>
  </si>
  <si>
    <t>57</t>
  </si>
  <si>
    <t>7671010</t>
  </si>
  <si>
    <t>Z 10 - OCELOVÁ MŘÍŽ - 2720/1400 mm - D+M vč všech systémových detailů a povrchové úpravy - podrobný popis - TABULKA ZÁMEČNICKÝCH VÝROBKŮ</t>
  </si>
  <si>
    <t>-871769912</t>
  </si>
  <si>
    <t>58</t>
  </si>
  <si>
    <t>7671011</t>
  </si>
  <si>
    <t>Z 11 - OCELOVÁ MŘÍŽ - 2720/1400 mm - D+M vč všech systémových detailů a povrchové úpravy - podrobný popis - TABULKA ZÁMEČNICKÝCH VÝROBKŮ</t>
  </si>
  <si>
    <t>-1150326545</t>
  </si>
  <si>
    <t>59</t>
  </si>
  <si>
    <t>998767203</t>
  </si>
  <si>
    <t>Přesun hmot procentní pro zámečnické konstrukce v objektech v přes 12 do 24 m</t>
  </si>
  <si>
    <t>-87539492</t>
  </si>
  <si>
    <t>781</t>
  </si>
  <si>
    <t>Dokončovací práce - obklady</t>
  </si>
  <si>
    <t>60</t>
  </si>
  <si>
    <t>78173411</t>
  </si>
  <si>
    <t>Montáž obkladů vnějších z obkladaček nebo obkladových pásků cihelných lepené flexibilním lepidlem</t>
  </si>
  <si>
    <t>-44267507</t>
  </si>
  <si>
    <t>61</t>
  </si>
  <si>
    <t>5962311</t>
  </si>
  <si>
    <t xml:space="preserve">pásek obkladový </t>
  </si>
  <si>
    <t>-734645681</t>
  </si>
  <si>
    <t>51,22*1,1 'Přepočtené koeficientem množství</t>
  </si>
  <si>
    <t>62</t>
  </si>
  <si>
    <t>998781203</t>
  </si>
  <si>
    <t>Přesun hmot procentní pro obklady keramické v objektech v přes 12 do 24 m</t>
  </si>
  <si>
    <t>-1940137658</t>
  </si>
  <si>
    <t>790</t>
  </si>
  <si>
    <t>Ostatní výrobky</t>
  </si>
  <si>
    <t>63</t>
  </si>
  <si>
    <t>7901001</t>
  </si>
  <si>
    <t>OV 01 - ZAPUŠTĚNÉ TABLO SE ZVONKY A JMENOVKAMI - D+M vč všech systémových detailů - podrobný popis - TABULKA OSTATNÍCH VÝROBKŮ</t>
  </si>
  <si>
    <t>1092935408</t>
  </si>
  <si>
    <t>64</t>
  </si>
  <si>
    <t>7901002</t>
  </si>
  <si>
    <t>OV 02 - PAMĚTNÍ DESKA - demontáž, uložení, zpět montáž - podrobný popis - TABULKA OSTATNÍCH VÝROBKŮ</t>
  </si>
  <si>
    <t>-95924617</t>
  </si>
  <si>
    <t>65</t>
  </si>
  <si>
    <t>7901003</t>
  </si>
  <si>
    <t>OV 03 - TABULKA S OZNAČENÍM ULICE A ČÍSLEM ORIENTAČNÍM - demontáž, uložení, zpět montáž - podrobný popis - TABULKA OSTATNÍCH VÝROBKŮ</t>
  </si>
  <si>
    <t>1141735743</t>
  </si>
  <si>
    <t>66</t>
  </si>
  <si>
    <t>7901004</t>
  </si>
  <si>
    <t>OV 04 - TABULKA S OZNAČENÍM MČ A ČÍSLEM POPISNÝM - demontáž, uložení, zpět montáž - podrobný popis - TABULKA OSTATNÍCH VÝROBKŮ</t>
  </si>
  <si>
    <t>1398559967</t>
  </si>
  <si>
    <t>67</t>
  </si>
  <si>
    <t>7901005</t>
  </si>
  <si>
    <t>OV 05 - KRABIČKA CETIN - TELEFON - ochrana - podrobný popis - TABULKA OSTATNÍCH VÝROBKŮ</t>
  </si>
  <si>
    <t>440384940</t>
  </si>
  <si>
    <t>68</t>
  </si>
  <si>
    <t>7901006</t>
  </si>
  <si>
    <t>OV 06 - FASÁDNÍ DRŽÁK NA VLAJKU - demontáž, uložení, zpět montáž - podrobný popis - TABULKA OSTATNÍCH VÝROBKŮ</t>
  </si>
  <si>
    <t>1311114130</t>
  </si>
  <si>
    <t>69</t>
  </si>
  <si>
    <t>7901007</t>
  </si>
  <si>
    <t>OV 07 - FASÁDNÍ MŘÍŽKA VČ OPLECHOVÁNÍ - demontáž, uložení, prodloužení nástavcem min 200 mm, zpět montáž - podrobný popis - TABULKA OSTATNÍCH VÝROBKŮ</t>
  </si>
  <si>
    <t>-370902762</t>
  </si>
  <si>
    <t>70</t>
  </si>
  <si>
    <t>7901008</t>
  </si>
  <si>
    <t>OV 08 - KRYT NASÁVÁNÍ A VÝDECHU TOPENÍ VČ POTRUBÍ - 170/200 mm - demontáž, repase, prodloužení nástavcem min 200 mm, zpět montáž - podrobný popis - TABULKA OSTATNÍCH VÝROBKŮ</t>
  </si>
  <si>
    <t>-1600847781</t>
  </si>
  <si>
    <t>71</t>
  </si>
  <si>
    <t>7901009</t>
  </si>
  <si>
    <t>OV 09 - KRYT NASÁVÁNÍ A VÝDECHU TOPENÍ VČ POTRUBÍ - 170/200 mm - demontáž, repase, prodloužení nástavcem min 200 mm, zpět montáž - podrobný popis - TABULKA OSTATNÍCH VÝROBKŮ</t>
  </si>
  <si>
    <t>1913699365</t>
  </si>
  <si>
    <t>72</t>
  </si>
  <si>
    <t>7901010</t>
  </si>
  <si>
    <t>OV 10 - KRYT NASÁVÁNÍ A VÝDECHU TOPENÍ VČ POTRUBÍ - 230/330 mm - demontáž, repase, prodloužení nástavcem min 200 mm, zpět montáž - podrobný popis - TABULKA OSTATNÍCH VÝROBKŮ</t>
  </si>
  <si>
    <t>-1131643626</t>
  </si>
  <si>
    <t>73</t>
  </si>
  <si>
    <t>7901011</t>
  </si>
  <si>
    <t>OV 11 - DEŠŤOVÝ SVOD VČ KOTLÍKU - Ø 100, dl 2200 mm - plech pozink - D+M vč všech systémových detailů a povrchové úpravy - podrobný popis - TABULKA OSTATNÍCH VÝROBKŮ</t>
  </si>
  <si>
    <t>-1379798814</t>
  </si>
  <si>
    <t>74</t>
  </si>
  <si>
    <t>7901012</t>
  </si>
  <si>
    <t>OV 12 - DEŠŤOVÝ SVOD - Ø 160, dl 17400 mm - plech pozink - D+M vč všech systémových detailů a povrchové úpravy - podrobný popis - TABULKA OSTATNÍCH VÝROBKŮ</t>
  </si>
  <si>
    <t>-2233792</t>
  </si>
  <si>
    <t>75</t>
  </si>
  <si>
    <t>7901013</t>
  </si>
  <si>
    <t>OV 13 - FASÁDNÍ MŘÍŽKA Ø 100 - demontáž, uložení, prodloužení nástavcem min 200 mm, zpět montáž - podrobný popis - TABULKA OSTATNÍCH VÝROBKŮ</t>
  </si>
  <si>
    <t>1048131104</t>
  </si>
  <si>
    <t>76</t>
  </si>
  <si>
    <t>7901014</t>
  </si>
  <si>
    <t>OV 14 - FASÁDNÍ MŘÍŽKA 250/70 - demontáž, uložení, prodloužení nástavcem min 200 mm, zpět montáž - podrobný popis - TABULKA OSTATNÍCH VÝROBKŮ</t>
  </si>
  <si>
    <t>-1681545742</t>
  </si>
  <si>
    <t>77</t>
  </si>
  <si>
    <t>7901015</t>
  </si>
  <si>
    <t>OV 15 - FASÁDNÍ ZÁKRYT - podrobný popis - TABULKA OSTATNÍCH VÝROBKŮ</t>
  </si>
  <si>
    <t>888199116</t>
  </si>
  <si>
    <t>78</t>
  </si>
  <si>
    <t>7901016</t>
  </si>
  <si>
    <t>OV 16 - FASÁDNÍ STOŽÁR - demontáž, uložení, zpět montáž - podrobný popis - TABULKA OSTATNÍCH VÝROBKŮ</t>
  </si>
  <si>
    <t>450012998</t>
  </si>
  <si>
    <t>79</t>
  </si>
  <si>
    <t>7901020</t>
  </si>
  <si>
    <t>OV 20 - ODVĚTRÁVACÍ POTRUBÍ plast Ø 100 - demontáž, prodloužení nástavcem min 200 mm, zpět montáž - podrobný popis - TABULKA OSTATNÍCH VÝROBKŮ</t>
  </si>
  <si>
    <t>1877179006</t>
  </si>
  <si>
    <t>80</t>
  </si>
  <si>
    <t>998790203</t>
  </si>
  <si>
    <t>Přesun hmot procentní pro ostatní výrobky v objektech v přes 12 do 24 m</t>
  </si>
  <si>
    <t>1214054783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</si>
</sst>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view="pageBreakPreview" zoomScaleNormal="100" zoomScaleSheetLayoutView="10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5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R5" s="20"/>
      <c r="BE5" s="222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R6" s="20"/>
      <c r="BE6" s="223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23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23"/>
      <c r="BS8" s="17" t="s">
        <v>6</v>
      </c>
    </row>
    <row r="9" spans="1:74" ht="14.45" customHeight="1">
      <c r="B9" s="20"/>
      <c r="AR9" s="20"/>
      <c r="BE9" s="223"/>
      <c r="BS9" s="17" t="s">
        <v>6</v>
      </c>
    </row>
    <row r="10" spans="1:74" ht="12" customHeight="1">
      <c r="B10" s="20"/>
      <c r="D10" s="27" t="s">
        <v>26</v>
      </c>
      <c r="AK10" s="27" t="s">
        <v>27</v>
      </c>
      <c r="AN10" s="25" t="s">
        <v>1</v>
      </c>
      <c r="AR10" s="20"/>
      <c r="BE10" s="223"/>
      <c r="BS10" s="17" t="s">
        <v>6</v>
      </c>
    </row>
    <row r="11" spans="1:74" ht="18.399999999999999" customHeight="1">
      <c r="B11" s="20"/>
      <c r="E11" s="25" t="s">
        <v>28</v>
      </c>
      <c r="AK11" s="27" t="s">
        <v>29</v>
      </c>
      <c r="AN11" s="25" t="s">
        <v>1</v>
      </c>
      <c r="AR11" s="20"/>
      <c r="BE11" s="223"/>
      <c r="BS11" s="17" t="s">
        <v>6</v>
      </c>
    </row>
    <row r="12" spans="1:74" ht="6.95" customHeight="1">
      <c r="B12" s="20"/>
      <c r="AR12" s="20"/>
      <c r="BE12" s="223"/>
      <c r="BS12" s="17" t="s">
        <v>6</v>
      </c>
    </row>
    <row r="13" spans="1:74" ht="12" customHeight="1">
      <c r="B13" s="20"/>
      <c r="D13" s="27" t="s">
        <v>30</v>
      </c>
      <c r="AK13" s="27" t="s">
        <v>27</v>
      </c>
      <c r="AN13" s="29" t="s">
        <v>31</v>
      </c>
      <c r="AR13" s="20"/>
      <c r="BE13" s="223"/>
      <c r="BS13" s="17" t="s">
        <v>6</v>
      </c>
    </row>
    <row r="14" spans="1:74" ht="12.75">
      <c r="B14" s="20"/>
      <c r="E14" s="227" t="s">
        <v>31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7" t="s">
        <v>29</v>
      </c>
      <c r="AN14" s="29" t="s">
        <v>31</v>
      </c>
      <c r="AR14" s="20"/>
      <c r="BE14" s="223"/>
      <c r="BS14" s="17" t="s">
        <v>6</v>
      </c>
    </row>
    <row r="15" spans="1:74" ht="6.95" customHeight="1">
      <c r="B15" s="20"/>
      <c r="AR15" s="20"/>
      <c r="BE15" s="223"/>
      <c r="BS15" s="17" t="s">
        <v>4</v>
      </c>
    </row>
    <row r="16" spans="1:74" ht="12" customHeight="1">
      <c r="B16" s="20"/>
      <c r="D16" s="27" t="s">
        <v>32</v>
      </c>
      <c r="AK16" s="27" t="s">
        <v>27</v>
      </c>
      <c r="AN16" s="25" t="s">
        <v>1</v>
      </c>
      <c r="AR16" s="20"/>
      <c r="BE16" s="223"/>
      <c r="BS16" s="17" t="s">
        <v>4</v>
      </c>
    </row>
    <row r="17" spans="2:71" ht="18.399999999999999" customHeight="1">
      <c r="B17" s="20"/>
      <c r="E17" s="25" t="s">
        <v>33</v>
      </c>
      <c r="AK17" s="27" t="s">
        <v>29</v>
      </c>
      <c r="AN17" s="25" t="s">
        <v>1</v>
      </c>
      <c r="AR17" s="20"/>
      <c r="BE17" s="223"/>
      <c r="BS17" s="17" t="s">
        <v>34</v>
      </c>
    </row>
    <row r="18" spans="2:71" ht="6.95" customHeight="1">
      <c r="B18" s="20"/>
      <c r="AR18" s="20"/>
      <c r="BE18" s="223"/>
      <c r="BS18" s="17" t="s">
        <v>6</v>
      </c>
    </row>
    <row r="19" spans="2:71" ht="12" customHeight="1">
      <c r="B19" s="20"/>
      <c r="D19" s="27" t="s">
        <v>35</v>
      </c>
      <c r="AK19" s="27" t="s">
        <v>27</v>
      </c>
      <c r="AN19" s="25" t="s">
        <v>1</v>
      </c>
      <c r="AR19" s="20"/>
      <c r="BE19" s="223"/>
      <c r="BS19" s="17" t="s">
        <v>6</v>
      </c>
    </row>
    <row r="20" spans="2:71" ht="18.399999999999999" customHeight="1">
      <c r="B20" s="20"/>
      <c r="E20" s="25" t="s">
        <v>36</v>
      </c>
      <c r="AK20" s="27" t="s">
        <v>29</v>
      </c>
      <c r="AN20" s="25" t="s">
        <v>1</v>
      </c>
      <c r="AR20" s="20"/>
      <c r="BE20" s="223"/>
      <c r="BS20" s="17" t="s">
        <v>34</v>
      </c>
    </row>
    <row r="21" spans="2:71" ht="6.95" customHeight="1">
      <c r="B21" s="20"/>
      <c r="AR21" s="20"/>
      <c r="BE21" s="223"/>
    </row>
    <row r="22" spans="2:71" ht="12" customHeight="1">
      <c r="B22" s="20"/>
      <c r="D22" s="27" t="s">
        <v>37</v>
      </c>
      <c r="AR22" s="20"/>
      <c r="BE22" s="223"/>
    </row>
    <row r="23" spans="2:71" ht="169.5" customHeight="1">
      <c r="B23" s="20"/>
      <c r="E23" s="229" t="s">
        <v>38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20"/>
      <c r="BE23" s="223"/>
    </row>
    <row r="24" spans="2:71" ht="6.95" customHeight="1">
      <c r="B24" s="20"/>
      <c r="AR24" s="20"/>
      <c r="BE24" s="223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3"/>
    </row>
    <row r="26" spans="2:71" s="1" customFormat="1" ht="24.75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0">
        <f>ROUND(AG94,2)</f>
        <v>0</v>
      </c>
      <c r="AL26" s="231"/>
      <c r="AM26" s="231"/>
      <c r="AN26" s="231"/>
      <c r="AO26" s="231"/>
      <c r="AR26" s="32"/>
      <c r="BE26" s="223"/>
    </row>
    <row r="27" spans="2:71" s="1" customFormat="1" ht="6.95" customHeight="1">
      <c r="B27" s="32"/>
      <c r="AR27" s="32"/>
      <c r="BE27" s="223"/>
    </row>
    <row r="28" spans="2:71" s="1" customFormat="1" ht="12.75">
      <c r="B28" s="32"/>
      <c r="L28" s="232" t="s">
        <v>40</v>
      </c>
      <c r="M28" s="232"/>
      <c r="N28" s="232"/>
      <c r="O28" s="232"/>
      <c r="P28" s="232"/>
      <c r="W28" s="232" t="s">
        <v>41</v>
      </c>
      <c r="X28" s="232"/>
      <c r="Y28" s="232"/>
      <c r="Z28" s="232"/>
      <c r="AA28" s="232"/>
      <c r="AB28" s="232"/>
      <c r="AC28" s="232"/>
      <c r="AD28" s="232"/>
      <c r="AE28" s="232"/>
      <c r="AK28" s="232" t="s">
        <v>42</v>
      </c>
      <c r="AL28" s="232"/>
      <c r="AM28" s="232"/>
      <c r="AN28" s="232"/>
      <c r="AO28" s="232"/>
      <c r="AR28" s="32"/>
      <c r="BE28" s="223"/>
    </row>
    <row r="29" spans="2:71" s="2" customFormat="1" ht="14.45" customHeight="1">
      <c r="B29" s="36"/>
      <c r="D29" s="27" t="s">
        <v>43</v>
      </c>
      <c r="F29" s="27" t="s">
        <v>44</v>
      </c>
      <c r="L29" s="217">
        <v>0.21</v>
      </c>
      <c r="M29" s="216"/>
      <c r="N29" s="216"/>
      <c r="O29" s="216"/>
      <c r="P29" s="216"/>
      <c r="W29" s="215">
        <f>ROUND(AZ94, 2)</f>
        <v>0</v>
      </c>
      <c r="X29" s="216"/>
      <c r="Y29" s="216"/>
      <c r="Z29" s="216"/>
      <c r="AA29" s="216"/>
      <c r="AB29" s="216"/>
      <c r="AC29" s="216"/>
      <c r="AD29" s="216"/>
      <c r="AE29" s="216"/>
      <c r="AK29" s="215">
        <f>ROUND(AV94, 2)</f>
        <v>0</v>
      </c>
      <c r="AL29" s="216"/>
      <c r="AM29" s="216"/>
      <c r="AN29" s="216"/>
      <c r="AO29" s="216"/>
      <c r="AR29" s="36"/>
      <c r="BE29" s="224"/>
    </row>
    <row r="30" spans="2:71" s="2" customFormat="1" ht="14.45" customHeight="1">
      <c r="B30" s="36"/>
      <c r="F30" s="27" t="s">
        <v>45</v>
      </c>
      <c r="L30" s="217">
        <v>0.12</v>
      </c>
      <c r="M30" s="216"/>
      <c r="N30" s="216"/>
      <c r="O30" s="216"/>
      <c r="P30" s="216"/>
      <c r="W30" s="215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K30" s="215">
        <f>ROUND(AW94, 2)</f>
        <v>0</v>
      </c>
      <c r="AL30" s="216"/>
      <c r="AM30" s="216"/>
      <c r="AN30" s="216"/>
      <c r="AO30" s="216"/>
      <c r="AR30" s="36"/>
      <c r="BE30" s="224"/>
    </row>
    <row r="31" spans="2:71" s="2" customFormat="1" ht="14.45" hidden="1" customHeight="1">
      <c r="B31" s="36"/>
      <c r="F31" s="27" t="s">
        <v>46</v>
      </c>
      <c r="L31" s="217">
        <v>0.21</v>
      </c>
      <c r="M31" s="216"/>
      <c r="N31" s="216"/>
      <c r="O31" s="216"/>
      <c r="P31" s="216"/>
      <c r="W31" s="215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K31" s="215">
        <v>0</v>
      </c>
      <c r="AL31" s="216"/>
      <c r="AM31" s="216"/>
      <c r="AN31" s="216"/>
      <c r="AO31" s="216"/>
      <c r="AR31" s="36"/>
      <c r="BE31" s="224"/>
    </row>
    <row r="32" spans="2:71" s="2" customFormat="1" ht="14.45" hidden="1" customHeight="1">
      <c r="B32" s="36"/>
      <c r="F32" s="27" t="s">
        <v>47</v>
      </c>
      <c r="L32" s="217">
        <v>0.12</v>
      </c>
      <c r="M32" s="216"/>
      <c r="N32" s="216"/>
      <c r="O32" s="216"/>
      <c r="P32" s="216"/>
      <c r="W32" s="215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K32" s="215">
        <v>0</v>
      </c>
      <c r="AL32" s="216"/>
      <c r="AM32" s="216"/>
      <c r="AN32" s="216"/>
      <c r="AO32" s="216"/>
      <c r="AR32" s="36"/>
      <c r="BE32" s="224"/>
    </row>
    <row r="33" spans="2:57" s="2" customFormat="1" ht="14.45" hidden="1" customHeight="1">
      <c r="B33" s="36"/>
      <c r="F33" s="27" t="s">
        <v>48</v>
      </c>
      <c r="L33" s="217">
        <v>0</v>
      </c>
      <c r="M33" s="216"/>
      <c r="N33" s="216"/>
      <c r="O33" s="216"/>
      <c r="P33" s="216"/>
      <c r="W33" s="215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K33" s="215">
        <v>0</v>
      </c>
      <c r="AL33" s="216"/>
      <c r="AM33" s="216"/>
      <c r="AN33" s="216"/>
      <c r="AO33" s="216"/>
      <c r="AR33" s="36"/>
      <c r="BE33" s="224"/>
    </row>
    <row r="34" spans="2:57" s="1" customFormat="1" ht="6.95" customHeight="1">
      <c r="B34" s="32"/>
      <c r="AR34" s="32"/>
      <c r="BE34" s="223"/>
    </row>
    <row r="35" spans="2:57" s="1" customFormat="1" ht="25.9" customHeight="1"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218" t="s">
        <v>51</v>
      </c>
      <c r="Y35" s="219"/>
      <c r="Z35" s="219"/>
      <c r="AA35" s="219"/>
      <c r="AB35" s="219"/>
      <c r="AC35" s="39"/>
      <c r="AD35" s="39"/>
      <c r="AE35" s="39"/>
      <c r="AF35" s="39"/>
      <c r="AG35" s="39"/>
      <c r="AH35" s="39"/>
      <c r="AI35" s="39"/>
      <c r="AJ35" s="39"/>
      <c r="AK35" s="220">
        <f>SUM(AK26:AK33)</f>
        <v>0</v>
      </c>
      <c r="AL35" s="219"/>
      <c r="AM35" s="219"/>
      <c r="AN35" s="219"/>
      <c r="AO35" s="221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52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53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54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55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54</v>
      </c>
      <c r="AI60" s="34"/>
      <c r="AJ60" s="34"/>
      <c r="AK60" s="34"/>
      <c r="AL60" s="34"/>
      <c r="AM60" s="43" t="s">
        <v>55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56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57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54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55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54</v>
      </c>
      <c r="AI75" s="34"/>
      <c r="AJ75" s="34"/>
      <c r="AK75" s="34"/>
      <c r="AL75" s="34"/>
      <c r="AM75" s="43" t="s">
        <v>55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58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10_2024</v>
      </c>
      <c r="AR84" s="48"/>
    </row>
    <row r="85" spans="1:91" s="4" customFormat="1" ht="36.950000000000003" customHeight="1">
      <c r="B85" s="49"/>
      <c r="C85" s="50" t="s">
        <v>16</v>
      </c>
      <c r="L85" s="206" t="str">
        <f>K6</f>
        <v>BD Krchlebská č.p. 1890 – zateplení domu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22</v>
      </c>
      <c r="L87" s="51" t="str">
        <f>IF(K8="","",K8)</f>
        <v>Krchlebská 1890/6, 140 00 Praha 4 Krč</v>
      </c>
      <c r="AI87" s="27" t="s">
        <v>24</v>
      </c>
      <c r="AM87" s="208" t="str">
        <f>IF(AN8= "","",AN8)</f>
        <v>11. 10. 2024</v>
      </c>
      <c r="AN87" s="208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26</v>
      </c>
      <c r="L89" s="3" t="str">
        <f>IF(E11= "","",E11)</f>
        <v>Městská část Praha 4</v>
      </c>
      <c r="AI89" s="27" t="s">
        <v>32</v>
      </c>
      <c r="AM89" s="209" t="str">
        <f>IF(E17="","",E17)</f>
        <v>Kontura Praha s.r.o.</v>
      </c>
      <c r="AN89" s="210"/>
      <c r="AO89" s="210"/>
      <c r="AP89" s="210"/>
      <c r="AR89" s="32"/>
      <c r="AS89" s="211" t="s">
        <v>59</v>
      </c>
      <c r="AT89" s="212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30</v>
      </c>
      <c r="L90" s="3" t="str">
        <f>IF(E14= "Vyplň údaj","",E14)</f>
        <v/>
      </c>
      <c r="AI90" s="27" t="s">
        <v>35</v>
      </c>
      <c r="AM90" s="209" t="str">
        <f>IF(E20="","",E20)</f>
        <v>Vladimír Mrázek</v>
      </c>
      <c r="AN90" s="210"/>
      <c r="AO90" s="210"/>
      <c r="AP90" s="210"/>
      <c r="AR90" s="32"/>
      <c r="AS90" s="213"/>
      <c r="AT90" s="214"/>
      <c r="BD90" s="56"/>
    </row>
    <row r="91" spans="1:91" s="1" customFormat="1" ht="10.9" customHeight="1">
      <c r="B91" s="32"/>
      <c r="AR91" s="32"/>
      <c r="AS91" s="213"/>
      <c r="AT91" s="214"/>
      <c r="BD91" s="56"/>
    </row>
    <row r="92" spans="1:91" s="1" customFormat="1" ht="29.25" customHeight="1">
      <c r="B92" s="32"/>
      <c r="C92" s="199" t="s">
        <v>60</v>
      </c>
      <c r="D92" s="200"/>
      <c r="E92" s="200"/>
      <c r="F92" s="200"/>
      <c r="G92" s="200"/>
      <c r="H92" s="57"/>
      <c r="I92" s="201" t="s">
        <v>61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62</v>
      </c>
      <c r="AH92" s="200"/>
      <c r="AI92" s="200"/>
      <c r="AJ92" s="200"/>
      <c r="AK92" s="200"/>
      <c r="AL92" s="200"/>
      <c r="AM92" s="200"/>
      <c r="AN92" s="201" t="s">
        <v>63</v>
      </c>
      <c r="AO92" s="200"/>
      <c r="AP92" s="203"/>
      <c r="AQ92" s="58" t="s">
        <v>64</v>
      </c>
      <c r="AR92" s="32"/>
      <c r="AS92" s="59" t="s">
        <v>65</v>
      </c>
      <c r="AT92" s="60" t="s">
        <v>66</v>
      </c>
      <c r="AU92" s="60" t="s">
        <v>67</v>
      </c>
      <c r="AV92" s="60" t="s">
        <v>68</v>
      </c>
      <c r="AW92" s="60" t="s">
        <v>69</v>
      </c>
      <c r="AX92" s="60" t="s">
        <v>70</v>
      </c>
      <c r="AY92" s="60" t="s">
        <v>71</v>
      </c>
      <c r="AZ92" s="60" t="s">
        <v>72</v>
      </c>
      <c r="BA92" s="60" t="s">
        <v>73</v>
      </c>
      <c r="BB92" s="60" t="s">
        <v>74</v>
      </c>
      <c r="BC92" s="60" t="s">
        <v>75</v>
      </c>
      <c r="BD92" s="61" t="s">
        <v>76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4">
        <f>ROUND(SUM(AG95:AG97),2)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7" t="s">
        <v>1</v>
      </c>
      <c r="AR94" s="63"/>
      <c r="AS94" s="68">
        <f>ROUND(SUM(AS95:AS97),2)</f>
        <v>0</v>
      </c>
      <c r="AT94" s="69">
        <f>ROUND(SUM(AV94:AW94),2)</f>
        <v>0</v>
      </c>
      <c r="AU94" s="70">
        <f>ROUND(SUM(AU95:AU97),5)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ROUND(SUM(AZ95:AZ97),2)</f>
        <v>0</v>
      </c>
      <c r="BA94" s="69">
        <f>ROUND(SUM(BA95:BA97),2)</f>
        <v>0</v>
      </c>
      <c r="BB94" s="69">
        <f>ROUND(SUM(BB95:BB97),2)</f>
        <v>0</v>
      </c>
      <c r="BC94" s="69">
        <f>ROUND(SUM(BC95:BC97),2)</f>
        <v>0</v>
      </c>
      <c r="BD94" s="71">
        <f>ROUND(SUM(BD95:BD97),2)</f>
        <v>0</v>
      </c>
      <c r="BS94" s="72" t="s">
        <v>78</v>
      </c>
      <c r="BT94" s="72" t="s">
        <v>79</v>
      </c>
      <c r="BU94" s="73" t="s">
        <v>80</v>
      </c>
      <c r="BV94" s="72" t="s">
        <v>81</v>
      </c>
      <c r="BW94" s="72" t="s">
        <v>5</v>
      </c>
      <c r="BX94" s="72" t="s">
        <v>82</v>
      </c>
      <c r="CL94" s="72" t="s">
        <v>19</v>
      </c>
    </row>
    <row r="95" spans="1:91" s="6" customFormat="1" ht="16.5" customHeight="1">
      <c r="A95" s="74" t="s">
        <v>83</v>
      </c>
      <c r="B95" s="75"/>
      <c r="C95" s="76"/>
      <c r="D95" s="198" t="s">
        <v>84</v>
      </c>
      <c r="E95" s="198"/>
      <c r="F95" s="198"/>
      <c r="G95" s="198"/>
      <c r="H95" s="198"/>
      <c r="I95" s="77"/>
      <c r="J95" s="198" t="s">
        <v>85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6">
        <f>'01 - VEDLEJŠÍ A OSTATNÍ N...'!J30</f>
        <v>0</v>
      </c>
      <c r="AH95" s="197"/>
      <c r="AI95" s="197"/>
      <c r="AJ95" s="197"/>
      <c r="AK95" s="197"/>
      <c r="AL95" s="197"/>
      <c r="AM95" s="197"/>
      <c r="AN95" s="196">
        <f>SUM(AG95,AT95)</f>
        <v>0</v>
      </c>
      <c r="AO95" s="197"/>
      <c r="AP95" s="197"/>
      <c r="AQ95" s="78" t="s">
        <v>86</v>
      </c>
      <c r="AR95" s="75"/>
      <c r="AS95" s="79">
        <v>0</v>
      </c>
      <c r="AT95" s="80">
        <f>ROUND(SUM(AV95:AW95),2)</f>
        <v>0</v>
      </c>
      <c r="AU95" s="81">
        <f>'01 - VEDLEJŠÍ A OSTATNÍ N...'!P120</f>
        <v>0</v>
      </c>
      <c r="AV95" s="80">
        <f>'01 - VEDLEJŠÍ A OSTATNÍ N...'!J33</f>
        <v>0</v>
      </c>
      <c r="AW95" s="80">
        <f>'01 - VEDLEJŠÍ A OSTATNÍ N...'!J34</f>
        <v>0</v>
      </c>
      <c r="AX95" s="80">
        <f>'01 - VEDLEJŠÍ A OSTATNÍ N...'!J35</f>
        <v>0</v>
      </c>
      <c r="AY95" s="80">
        <f>'01 - VEDLEJŠÍ A OSTATNÍ N...'!J36</f>
        <v>0</v>
      </c>
      <c r="AZ95" s="80">
        <f>'01 - VEDLEJŠÍ A OSTATNÍ N...'!F33</f>
        <v>0</v>
      </c>
      <c r="BA95" s="80">
        <f>'01 - VEDLEJŠÍ A OSTATNÍ N...'!F34</f>
        <v>0</v>
      </c>
      <c r="BB95" s="80">
        <f>'01 - VEDLEJŠÍ A OSTATNÍ N...'!F35</f>
        <v>0</v>
      </c>
      <c r="BC95" s="80">
        <f>'01 - VEDLEJŠÍ A OSTATNÍ N...'!F36</f>
        <v>0</v>
      </c>
      <c r="BD95" s="82">
        <f>'01 - VEDLEJŠÍ A OSTATNÍ N...'!F37</f>
        <v>0</v>
      </c>
      <c r="BT95" s="83" t="s">
        <v>87</v>
      </c>
      <c r="BV95" s="83" t="s">
        <v>81</v>
      </c>
      <c r="BW95" s="83" t="s">
        <v>88</v>
      </c>
      <c r="BX95" s="83" t="s">
        <v>5</v>
      </c>
      <c r="CL95" s="83" t="s">
        <v>19</v>
      </c>
      <c r="CM95" s="83" t="s">
        <v>87</v>
      </c>
    </row>
    <row r="96" spans="1:91" s="6" customFormat="1" ht="16.5" customHeight="1">
      <c r="A96" s="74" t="s">
        <v>83</v>
      </c>
      <c r="B96" s="75"/>
      <c r="C96" s="76"/>
      <c r="D96" s="198" t="s">
        <v>89</v>
      </c>
      <c r="E96" s="198"/>
      <c r="F96" s="198"/>
      <c r="G96" s="198"/>
      <c r="H96" s="198"/>
      <c r="I96" s="77"/>
      <c r="J96" s="198" t="s">
        <v>90</v>
      </c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6">
        <f>'02 - BOURACÍ PRÁCE'!J30</f>
        <v>0</v>
      </c>
      <c r="AH96" s="197"/>
      <c r="AI96" s="197"/>
      <c r="AJ96" s="197"/>
      <c r="AK96" s="197"/>
      <c r="AL96" s="197"/>
      <c r="AM96" s="197"/>
      <c r="AN96" s="196">
        <f>SUM(AG96,AT96)</f>
        <v>0</v>
      </c>
      <c r="AO96" s="197"/>
      <c r="AP96" s="197"/>
      <c r="AQ96" s="78" t="s">
        <v>86</v>
      </c>
      <c r="AR96" s="75"/>
      <c r="AS96" s="79">
        <v>0</v>
      </c>
      <c r="AT96" s="80">
        <f>ROUND(SUM(AV96:AW96),2)</f>
        <v>0</v>
      </c>
      <c r="AU96" s="81">
        <f>'02 - BOURACÍ PRÁCE'!P123</f>
        <v>0</v>
      </c>
      <c r="AV96" s="80">
        <f>'02 - BOURACÍ PRÁCE'!J33</f>
        <v>0</v>
      </c>
      <c r="AW96" s="80">
        <f>'02 - BOURACÍ PRÁCE'!J34</f>
        <v>0</v>
      </c>
      <c r="AX96" s="80">
        <f>'02 - BOURACÍ PRÁCE'!J35</f>
        <v>0</v>
      </c>
      <c r="AY96" s="80">
        <f>'02 - BOURACÍ PRÁCE'!J36</f>
        <v>0</v>
      </c>
      <c r="AZ96" s="80">
        <f>'02 - BOURACÍ PRÁCE'!F33</f>
        <v>0</v>
      </c>
      <c r="BA96" s="80">
        <f>'02 - BOURACÍ PRÁCE'!F34</f>
        <v>0</v>
      </c>
      <c r="BB96" s="80">
        <f>'02 - BOURACÍ PRÁCE'!F35</f>
        <v>0</v>
      </c>
      <c r="BC96" s="80">
        <f>'02 - BOURACÍ PRÁCE'!F36</f>
        <v>0</v>
      </c>
      <c r="BD96" s="82">
        <f>'02 - BOURACÍ PRÁCE'!F37</f>
        <v>0</v>
      </c>
      <c r="BT96" s="83" t="s">
        <v>87</v>
      </c>
      <c r="BV96" s="83" t="s">
        <v>81</v>
      </c>
      <c r="BW96" s="83" t="s">
        <v>91</v>
      </c>
      <c r="BX96" s="83" t="s">
        <v>5</v>
      </c>
      <c r="CL96" s="83" t="s">
        <v>19</v>
      </c>
      <c r="CM96" s="83" t="s">
        <v>87</v>
      </c>
    </row>
    <row r="97" spans="1:91" s="6" customFormat="1" ht="16.5" customHeight="1">
      <c r="A97" s="74" t="s">
        <v>83</v>
      </c>
      <c r="B97" s="75"/>
      <c r="C97" s="76"/>
      <c r="D97" s="198" t="s">
        <v>92</v>
      </c>
      <c r="E97" s="198"/>
      <c r="F97" s="198"/>
      <c r="G97" s="198"/>
      <c r="H97" s="198"/>
      <c r="I97" s="77"/>
      <c r="J97" s="198" t="s">
        <v>93</v>
      </c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6">
        <f>'03 - STAVEBNÍ PRÁCE'!J30</f>
        <v>0</v>
      </c>
      <c r="AH97" s="197"/>
      <c r="AI97" s="197"/>
      <c r="AJ97" s="197"/>
      <c r="AK97" s="197"/>
      <c r="AL97" s="197"/>
      <c r="AM97" s="197"/>
      <c r="AN97" s="196">
        <f>SUM(AG97,AT97)</f>
        <v>0</v>
      </c>
      <c r="AO97" s="197"/>
      <c r="AP97" s="197"/>
      <c r="AQ97" s="78" t="s">
        <v>86</v>
      </c>
      <c r="AR97" s="75"/>
      <c r="AS97" s="84">
        <v>0</v>
      </c>
      <c r="AT97" s="85">
        <f>ROUND(SUM(AV97:AW97),2)</f>
        <v>0</v>
      </c>
      <c r="AU97" s="86">
        <f>'03 - STAVEBNÍ PRÁCE'!P128</f>
        <v>0</v>
      </c>
      <c r="AV97" s="85">
        <f>'03 - STAVEBNÍ PRÁCE'!J33</f>
        <v>0</v>
      </c>
      <c r="AW97" s="85">
        <f>'03 - STAVEBNÍ PRÁCE'!J34</f>
        <v>0</v>
      </c>
      <c r="AX97" s="85">
        <f>'03 - STAVEBNÍ PRÁCE'!J35</f>
        <v>0</v>
      </c>
      <c r="AY97" s="85">
        <f>'03 - STAVEBNÍ PRÁCE'!J36</f>
        <v>0</v>
      </c>
      <c r="AZ97" s="85">
        <f>'03 - STAVEBNÍ PRÁCE'!F33</f>
        <v>0</v>
      </c>
      <c r="BA97" s="85">
        <f>'03 - STAVEBNÍ PRÁCE'!F34</f>
        <v>0</v>
      </c>
      <c r="BB97" s="85">
        <f>'03 - STAVEBNÍ PRÁCE'!F35</f>
        <v>0</v>
      </c>
      <c r="BC97" s="85">
        <f>'03 - STAVEBNÍ PRÁCE'!F36</f>
        <v>0</v>
      </c>
      <c r="BD97" s="87">
        <f>'03 - STAVEBNÍ PRÁCE'!F37</f>
        <v>0</v>
      </c>
      <c r="BT97" s="83" t="s">
        <v>87</v>
      </c>
      <c r="BV97" s="83" t="s">
        <v>81</v>
      </c>
      <c r="BW97" s="83" t="s">
        <v>94</v>
      </c>
      <c r="BX97" s="83" t="s">
        <v>5</v>
      </c>
      <c r="CL97" s="83" t="s">
        <v>19</v>
      </c>
      <c r="CM97" s="83" t="s">
        <v>87</v>
      </c>
    </row>
    <row r="98" spans="1:91" s="1" customFormat="1" ht="30" customHeight="1">
      <c r="B98" s="32"/>
      <c r="AR98" s="32"/>
    </row>
    <row r="99" spans="1:91" s="1" customFormat="1" ht="6.95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2"/>
    </row>
  </sheetData>
  <sheetProtection algorithmName="SHA-512" hashValue="tka26VhRW8dAPr/6g2G0Wtka3xUXJ5T4tPrOu0MjHlu1m2cWk4IIRiBW+En4Dl17ZgzoCMLKXPEhyWxN7pFo0A==" saltValue="MjmvB6vronSBpBkpnuxq6z+FYMDk3iUhUCLJcaAydiESi2XDOSwKybjuInOkOvG1QhZ32XaGDPwu/af+lIzQHQ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 - VEDLEJŠÍ A OSTATNÍ N...'!C2" display="/" xr:uid="{00000000-0004-0000-0000-000000000000}"/>
    <hyperlink ref="A96" location="'02 - BOURACÍ PRÁCE'!C2" display="/" xr:uid="{00000000-0004-0000-0000-000001000000}"/>
    <hyperlink ref="A97" location="'03 - STAVEBNÍ PRÁCE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9"/>
  <sheetViews>
    <sheetView showGridLines="0" view="pageBreakPreview" zoomScaleNormal="100" zoomScaleSheetLayoutView="10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88</v>
      </c>
    </row>
    <row r="3" spans="2:46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5" hidden="1" customHeight="1">
      <c r="B4" s="20"/>
      <c r="D4" s="21" t="s">
        <v>95</v>
      </c>
      <c r="L4" s="20"/>
      <c r="M4" s="88" t="s">
        <v>10</v>
      </c>
      <c r="AT4" s="17" t="s">
        <v>4</v>
      </c>
    </row>
    <row r="5" spans="2:46" ht="6.95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4" t="str">
        <f>'Rekapitulace stavby'!K6</f>
        <v>BD Krchlebská č.p. 1890 – zateplení domu</v>
      </c>
      <c r="F7" s="235"/>
      <c r="G7" s="235"/>
      <c r="H7" s="235"/>
      <c r="L7" s="20"/>
    </row>
    <row r="8" spans="2:46" s="1" customFormat="1" ht="12" hidden="1" customHeight="1">
      <c r="B8" s="32"/>
      <c r="D8" s="27" t="s">
        <v>96</v>
      </c>
      <c r="L8" s="32"/>
    </row>
    <row r="9" spans="2:46" s="1" customFormat="1" ht="16.5" hidden="1" customHeight="1">
      <c r="B9" s="32"/>
      <c r="E9" s="206" t="s">
        <v>97</v>
      </c>
      <c r="F9" s="233"/>
      <c r="G9" s="233"/>
      <c r="H9" s="233"/>
      <c r="L9" s="32"/>
    </row>
    <row r="10" spans="2:46" s="1" customFormat="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</v>
      </c>
      <c r="L11" s="32"/>
    </row>
    <row r="12" spans="2:46" s="1" customFormat="1" ht="12" hidden="1" customHeight="1">
      <c r="B12" s="32"/>
      <c r="D12" s="27" t="s">
        <v>22</v>
      </c>
      <c r="F12" s="25" t="s">
        <v>98</v>
      </c>
      <c r="I12" s="27" t="s">
        <v>24</v>
      </c>
      <c r="J12" s="52" t="str">
        <f>'Rekapitulace stavby'!AN8</f>
        <v>11. 10. 2024</v>
      </c>
      <c r="L12" s="32"/>
    </row>
    <row r="13" spans="2:46" s="1" customFormat="1" ht="10.9" hidden="1" customHeight="1">
      <c r="B13" s="32"/>
      <c r="L13" s="32"/>
    </row>
    <row r="14" spans="2:46" s="1" customFormat="1" ht="12" hidden="1" customHeight="1">
      <c r="B14" s="32"/>
      <c r="D14" s="27" t="s">
        <v>26</v>
      </c>
      <c r="I14" s="27" t="s">
        <v>27</v>
      </c>
      <c r="J14" s="25" t="s">
        <v>1</v>
      </c>
      <c r="L14" s="32"/>
    </row>
    <row r="15" spans="2:46" s="1" customFormat="1" ht="18" hidden="1" customHeight="1">
      <c r="B15" s="32"/>
      <c r="E15" s="25" t="s">
        <v>28</v>
      </c>
      <c r="I15" s="27" t="s">
        <v>29</v>
      </c>
      <c r="J15" s="25" t="s">
        <v>1</v>
      </c>
      <c r="L15" s="32"/>
    </row>
    <row r="16" spans="2:46" s="1" customFormat="1" ht="6.95" hidden="1" customHeight="1">
      <c r="B16" s="32"/>
      <c r="L16" s="32"/>
    </row>
    <row r="17" spans="2:12" s="1" customFormat="1" ht="12" hidden="1" customHeight="1">
      <c r="B17" s="32"/>
      <c r="D17" s="27" t="s">
        <v>30</v>
      </c>
      <c r="I17" s="27" t="s">
        <v>27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6" t="str">
        <f>'Rekapitulace stavby'!E14</f>
        <v>Vyplň údaj</v>
      </c>
      <c r="F18" s="225"/>
      <c r="G18" s="225"/>
      <c r="H18" s="225"/>
      <c r="I18" s="27" t="s">
        <v>29</v>
      </c>
      <c r="J18" s="28" t="str">
        <f>'Rekapitulace stavby'!AN14</f>
        <v>Vyplň údaj</v>
      </c>
      <c r="L18" s="32"/>
    </row>
    <row r="19" spans="2:12" s="1" customFormat="1" ht="6.95" hidden="1" customHeight="1">
      <c r="B19" s="32"/>
      <c r="L19" s="32"/>
    </row>
    <row r="20" spans="2:12" s="1" customFormat="1" ht="12" hidden="1" customHeight="1">
      <c r="B20" s="32"/>
      <c r="D20" s="27" t="s">
        <v>32</v>
      </c>
      <c r="I20" s="27" t="s">
        <v>27</v>
      </c>
      <c r="J20" s="25" t="s">
        <v>1</v>
      </c>
      <c r="L20" s="32"/>
    </row>
    <row r="21" spans="2:12" s="1" customFormat="1" ht="18" hidden="1" customHeight="1">
      <c r="B21" s="32"/>
      <c r="E21" s="25" t="s">
        <v>33</v>
      </c>
      <c r="I21" s="27" t="s">
        <v>29</v>
      </c>
      <c r="J21" s="25" t="s">
        <v>1</v>
      </c>
      <c r="L21" s="32"/>
    </row>
    <row r="22" spans="2:12" s="1" customFormat="1" ht="6.95" hidden="1" customHeight="1">
      <c r="B22" s="32"/>
      <c r="L22" s="32"/>
    </row>
    <row r="23" spans="2:12" s="1" customFormat="1" ht="12" hidden="1" customHeight="1">
      <c r="B23" s="32"/>
      <c r="D23" s="27" t="s">
        <v>35</v>
      </c>
      <c r="I23" s="27" t="s">
        <v>27</v>
      </c>
      <c r="J23" s="25" t="s">
        <v>1</v>
      </c>
      <c r="L23" s="32"/>
    </row>
    <row r="24" spans="2:12" s="1" customFormat="1" ht="18" hidden="1" customHeight="1">
      <c r="B24" s="32"/>
      <c r="E24" s="25" t="s">
        <v>36</v>
      </c>
      <c r="I24" s="27" t="s">
        <v>29</v>
      </c>
      <c r="J24" s="25" t="s">
        <v>1</v>
      </c>
      <c r="L24" s="32"/>
    </row>
    <row r="25" spans="2:12" s="1" customFormat="1" ht="6.95" hidden="1" customHeight="1">
      <c r="B25" s="32"/>
      <c r="L25" s="32"/>
    </row>
    <row r="26" spans="2:12" s="1" customFormat="1" ht="12" hidden="1" customHeight="1">
      <c r="B26" s="32"/>
      <c r="D26" s="27" t="s">
        <v>37</v>
      </c>
      <c r="L26" s="32"/>
    </row>
    <row r="27" spans="2:12" s="7" customFormat="1" ht="16.5" hidden="1" customHeight="1">
      <c r="B27" s="89"/>
      <c r="E27" s="229" t="s">
        <v>1</v>
      </c>
      <c r="F27" s="229"/>
      <c r="G27" s="229"/>
      <c r="H27" s="229"/>
      <c r="L27" s="89"/>
    </row>
    <row r="28" spans="2:12" s="1" customFormat="1" ht="6.95" hidden="1" customHeight="1">
      <c r="B28" s="32"/>
      <c r="L28" s="32"/>
    </row>
    <row r="29" spans="2:12" s="1" customFormat="1" ht="6.95" hidden="1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hidden="1" customHeight="1">
      <c r="B30" s="32"/>
      <c r="D30" s="90" t="s">
        <v>39</v>
      </c>
      <c r="J30" s="66">
        <f>ROUND(J120, 2)</f>
        <v>0</v>
      </c>
      <c r="L30" s="32"/>
    </row>
    <row r="31" spans="2:12" s="1" customFormat="1" ht="6.95" hidden="1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hidden="1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hidden="1" customHeight="1">
      <c r="B33" s="32"/>
      <c r="D33" s="55" t="s">
        <v>43</v>
      </c>
      <c r="E33" s="27" t="s">
        <v>44</v>
      </c>
      <c r="F33" s="91">
        <f>ROUND((SUM(BE120:BE128)),  2)</f>
        <v>0</v>
      </c>
      <c r="I33" s="92">
        <v>0.21</v>
      </c>
      <c r="J33" s="91">
        <f>ROUND(((SUM(BE120:BE128))*I33),  2)</f>
        <v>0</v>
      </c>
      <c r="L33" s="32"/>
    </row>
    <row r="34" spans="2:12" s="1" customFormat="1" ht="14.45" hidden="1" customHeight="1">
      <c r="B34" s="32"/>
      <c r="E34" s="27" t="s">
        <v>45</v>
      </c>
      <c r="F34" s="91">
        <f>ROUND((SUM(BF120:BF128)),  2)</f>
        <v>0</v>
      </c>
      <c r="I34" s="92">
        <v>0.12</v>
      </c>
      <c r="J34" s="91">
        <f>ROUND(((SUM(BF120:BF128))*I34),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ROUND((SUM(BG120:BG128)),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ROUND((SUM(BH120:BH128)),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ROUND((SUM(BI120:BI128)),  2)</f>
        <v>0</v>
      </c>
      <c r="I37" s="92">
        <v>0</v>
      </c>
      <c r="J37" s="91">
        <f>0</f>
        <v>0</v>
      </c>
      <c r="L37" s="32"/>
    </row>
    <row r="38" spans="2:12" s="1" customFormat="1" ht="6.95" hidden="1" customHeight="1">
      <c r="B38" s="32"/>
      <c r="L38" s="32"/>
    </row>
    <row r="39" spans="2:12" s="1" customFormat="1" ht="25.35" hidden="1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hidden="1" customHeight="1">
      <c r="B40" s="32"/>
      <c r="L40" s="32"/>
    </row>
    <row r="41" spans="2:12" ht="14.45" hidden="1" customHeight="1">
      <c r="B41" s="20"/>
      <c r="L41" s="20"/>
    </row>
    <row r="42" spans="2:12" ht="14.45" hidden="1" customHeight="1">
      <c r="B42" s="20"/>
      <c r="L42" s="20"/>
    </row>
    <row r="43" spans="2:12" ht="14.45" hidden="1" customHeight="1">
      <c r="B43" s="20"/>
      <c r="L43" s="20"/>
    </row>
    <row r="44" spans="2:12" ht="14.45" hidden="1" customHeight="1">
      <c r="B44" s="20"/>
      <c r="L44" s="20"/>
    </row>
    <row r="45" spans="2:12" ht="14.45" hidden="1" customHeight="1">
      <c r="B45" s="20"/>
      <c r="L45" s="20"/>
    </row>
    <row r="46" spans="2:12" ht="14.45" hidden="1" customHeight="1">
      <c r="B46" s="20"/>
      <c r="L46" s="20"/>
    </row>
    <row r="47" spans="2:12" ht="14.45" hidden="1" customHeight="1">
      <c r="B47" s="20"/>
      <c r="L47" s="20"/>
    </row>
    <row r="48" spans="2:12" ht="14.45" hidden="1" customHeight="1">
      <c r="B48" s="20"/>
      <c r="L48" s="20"/>
    </row>
    <row r="49" spans="2:12" ht="14.45" hidden="1" customHeight="1">
      <c r="B49" s="20"/>
      <c r="L49" s="20"/>
    </row>
    <row r="50" spans="2:12" s="1" customFormat="1" ht="14.45" hidden="1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idden="1">
      <c r="B51" s="20"/>
      <c r="L51" s="20"/>
    </row>
    <row r="52" spans="2:12" hidden="1">
      <c r="B52" s="20"/>
      <c r="L52" s="20"/>
    </row>
    <row r="53" spans="2:12" hidden="1">
      <c r="B53" s="20"/>
      <c r="L53" s="20"/>
    </row>
    <row r="54" spans="2:12" hidden="1">
      <c r="B54" s="20"/>
      <c r="L54" s="20"/>
    </row>
    <row r="55" spans="2:12" hidden="1">
      <c r="B55" s="20"/>
      <c r="L55" s="20"/>
    </row>
    <row r="56" spans="2:12" hidden="1">
      <c r="B56" s="20"/>
      <c r="L56" s="20"/>
    </row>
    <row r="57" spans="2:12" hidden="1">
      <c r="B57" s="20"/>
      <c r="L57" s="20"/>
    </row>
    <row r="58" spans="2:12" hidden="1">
      <c r="B58" s="20"/>
      <c r="L58" s="20"/>
    </row>
    <row r="59" spans="2:12" hidden="1">
      <c r="B59" s="20"/>
      <c r="L59" s="20"/>
    </row>
    <row r="60" spans="2:12" hidden="1">
      <c r="B60" s="20"/>
      <c r="L60" s="20"/>
    </row>
    <row r="61" spans="2:12" s="1" customFormat="1" ht="12.75" hidden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 hidden="1">
      <c r="B62" s="20"/>
      <c r="L62" s="20"/>
    </row>
    <row r="63" spans="2:12" hidden="1">
      <c r="B63" s="20"/>
      <c r="L63" s="20"/>
    </row>
    <row r="64" spans="2:12" hidden="1">
      <c r="B64" s="20"/>
      <c r="L64" s="20"/>
    </row>
    <row r="65" spans="2:12" s="1" customFormat="1" ht="12.75" hidden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idden="1">
      <c r="B66" s="20"/>
      <c r="L66" s="20"/>
    </row>
    <row r="67" spans="2:12" hidden="1">
      <c r="B67" s="20"/>
      <c r="L67" s="20"/>
    </row>
    <row r="68" spans="2:12" hidden="1">
      <c r="B68" s="20"/>
      <c r="L68" s="20"/>
    </row>
    <row r="69" spans="2:12" hidden="1">
      <c r="B69" s="20"/>
      <c r="L69" s="20"/>
    </row>
    <row r="70" spans="2:12" hidden="1">
      <c r="B70" s="20"/>
      <c r="L70" s="20"/>
    </row>
    <row r="71" spans="2:12" hidden="1">
      <c r="B71" s="20"/>
      <c r="L71" s="20"/>
    </row>
    <row r="72" spans="2:12" hidden="1">
      <c r="B72" s="20"/>
      <c r="L72" s="20"/>
    </row>
    <row r="73" spans="2:12" hidden="1">
      <c r="B73" s="20"/>
      <c r="L73" s="20"/>
    </row>
    <row r="74" spans="2:12" hidden="1">
      <c r="B74" s="20"/>
      <c r="L74" s="20"/>
    </row>
    <row r="75" spans="2:12" hidden="1">
      <c r="B75" s="20"/>
      <c r="L75" s="20"/>
    </row>
    <row r="76" spans="2:12" s="1" customFormat="1" ht="12.75" hidden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hidden="1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78" spans="2:12" hidden="1"/>
    <row r="79" spans="2:12" hidden="1"/>
    <row r="80" spans="2:12" hidden="1"/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BD Krchlebská č.p. 1890 – zateplení domu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96</v>
      </c>
      <c r="L86" s="32"/>
    </row>
    <row r="87" spans="2:47" s="1" customFormat="1" ht="16.5" customHeight="1">
      <c r="B87" s="32"/>
      <c r="E87" s="206" t="str">
        <f>E9</f>
        <v>01 - VEDLEJŠÍ A OSTATNÍ NÁKLADY</v>
      </c>
      <c r="F87" s="233"/>
      <c r="G87" s="233"/>
      <c r="H87" s="23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22</v>
      </c>
      <c r="F89" s="25" t="str">
        <f>F12</f>
        <v>Krchlebská 1888/2, 140 00 Praha 4 Krč</v>
      </c>
      <c r="I89" s="27" t="s">
        <v>24</v>
      </c>
      <c r="J89" s="52" t="str">
        <f>IF(J12="","",J12)</f>
        <v>11. 10. 2024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26</v>
      </c>
      <c r="F91" s="25" t="str">
        <f>E15</f>
        <v>Městská část Praha 4</v>
      </c>
      <c r="I91" s="27" t="s">
        <v>32</v>
      </c>
      <c r="J91" s="30" t="str">
        <f>E21</f>
        <v>Kontura Praha s.r.o.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35</v>
      </c>
      <c r="J92" s="30" t="str">
        <f>E24</f>
        <v>Vladimír Mrázek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100</v>
      </c>
      <c r="D94" s="93"/>
      <c r="E94" s="93"/>
      <c r="F94" s="93"/>
      <c r="G94" s="93"/>
      <c r="H94" s="93"/>
      <c r="I94" s="93"/>
      <c r="J94" s="102" t="s">
        <v>101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102</v>
      </c>
      <c r="J96" s="66">
        <f>J120</f>
        <v>0</v>
      </c>
      <c r="L96" s="32"/>
      <c r="AU96" s="17" t="s">
        <v>103</v>
      </c>
    </row>
    <row r="97" spans="2:12" s="8" customFormat="1" ht="24.95" customHeight="1">
      <c r="B97" s="104"/>
      <c r="D97" s="105" t="s">
        <v>104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105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899999999999999" customHeight="1">
      <c r="B99" s="108"/>
      <c r="D99" s="109" t="s">
        <v>106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12" s="9" customFormat="1" ht="19.899999999999999" customHeight="1">
      <c r="B100" s="108"/>
      <c r="D100" s="109" t="s">
        <v>107</v>
      </c>
      <c r="E100" s="110"/>
      <c r="F100" s="110"/>
      <c r="G100" s="110"/>
      <c r="H100" s="110"/>
      <c r="I100" s="110"/>
      <c r="J100" s="111">
        <f>J127</f>
        <v>0</v>
      </c>
      <c r="L100" s="108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108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34" t="str">
        <f>E7</f>
        <v>BD Krchlebská č.p. 1890 – zateplení domu</v>
      </c>
      <c r="F110" s="235"/>
      <c r="G110" s="235"/>
      <c r="H110" s="235"/>
      <c r="L110" s="32"/>
    </row>
    <row r="111" spans="2:12" s="1" customFormat="1" ht="12" customHeight="1">
      <c r="B111" s="32"/>
      <c r="C111" s="27" t="s">
        <v>96</v>
      </c>
      <c r="L111" s="32"/>
    </row>
    <row r="112" spans="2:12" s="1" customFormat="1" ht="16.5" customHeight="1">
      <c r="B112" s="32"/>
      <c r="E112" s="206" t="str">
        <f>E9</f>
        <v>01 - VEDLEJŠÍ A OSTATNÍ NÁKLADY</v>
      </c>
      <c r="F112" s="233"/>
      <c r="G112" s="233"/>
      <c r="H112" s="233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22</v>
      </c>
      <c r="F114" s="25" t="str">
        <f>F12</f>
        <v>Krchlebská 1888/2, 140 00 Praha 4 Krč</v>
      </c>
      <c r="I114" s="27" t="s">
        <v>24</v>
      </c>
      <c r="J114" s="52" t="str">
        <f>IF(J12="","",J12)</f>
        <v>11. 10. 2024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26</v>
      </c>
      <c r="F116" s="25" t="str">
        <f>E15</f>
        <v>Městská část Praha 4</v>
      </c>
      <c r="I116" s="27" t="s">
        <v>32</v>
      </c>
      <c r="J116" s="30" t="str">
        <f>E21</f>
        <v>Kontura Praha s.r.o.</v>
      </c>
      <c r="L116" s="32"/>
    </row>
    <row r="117" spans="2:65" s="1" customFormat="1" ht="15.2" customHeight="1">
      <c r="B117" s="32"/>
      <c r="C117" s="27" t="s">
        <v>30</v>
      </c>
      <c r="F117" s="25" t="str">
        <f>IF(E18="","",E18)</f>
        <v>Vyplň údaj</v>
      </c>
      <c r="I117" s="27" t="s">
        <v>35</v>
      </c>
      <c r="J117" s="30" t="str">
        <f>E24</f>
        <v>Vladimír Mrázek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109</v>
      </c>
      <c r="D119" s="114" t="s">
        <v>64</v>
      </c>
      <c r="E119" s="114" t="s">
        <v>60</v>
      </c>
      <c r="F119" s="114" t="s">
        <v>61</v>
      </c>
      <c r="G119" s="114" t="s">
        <v>110</v>
      </c>
      <c r="H119" s="114" t="s">
        <v>111</v>
      </c>
      <c r="I119" s="114" t="s">
        <v>112</v>
      </c>
      <c r="J119" s="114" t="s">
        <v>101</v>
      </c>
      <c r="K119" s="115" t="s">
        <v>113</v>
      </c>
      <c r="L119" s="112"/>
      <c r="M119" s="59" t="s">
        <v>1</v>
      </c>
      <c r="N119" s="60" t="s">
        <v>43</v>
      </c>
      <c r="O119" s="60" t="s">
        <v>114</v>
      </c>
      <c r="P119" s="60" t="s">
        <v>115</v>
      </c>
      <c r="Q119" s="60" t="s">
        <v>116</v>
      </c>
      <c r="R119" s="60" t="s">
        <v>117</v>
      </c>
      <c r="S119" s="60" t="s">
        <v>118</v>
      </c>
      <c r="T119" s="61" t="s">
        <v>119</v>
      </c>
    </row>
    <row r="120" spans="2:65" s="1" customFormat="1" ht="22.9" customHeight="1">
      <c r="B120" s="32"/>
      <c r="C120" s="64" t="s">
        <v>120</v>
      </c>
      <c r="J120" s="116">
        <f>BK120</f>
        <v>0</v>
      </c>
      <c r="L120" s="32"/>
      <c r="M120" s="62"/>
      <c r="N120" s="53"/>
      <c r="O120" s="53"/>
      <c r="P120" s="117">
        <f>P121</f>
        <v>0</v>
      </c>
      <c r="Q120" s="53"/>
      <c r="R120" s="117">
        <f>R121</f>
        <v>0</v>
      </c>
      <c r="S120" s="53"/>
      <c r="T120" s="118">
        <f>T121</f>
        <v>0</v>
      </c>
      <c r="AT120" s="17" t="s">
        <v>78</v>
      </c>
      <c r="AU120" s="17" t="s">
        <v>103</v>
      </c>
      <c r="BK120" s="119">
        <f>BK121</f>
        <v>0</v>
      </c>
    </row>
    <row r="121" spans="2:65" s="11" customFormat="1" ht="25.9" customHeight="1">
      <c r="B121" s="120"/>
      <c r="D121" s="121" t="s">
        <v>78</v>
      </c>
      <c r="E121" s="122" t="s">
        <v>121</v>
      </c>
      <c r="F121" s="122" t="s">
        <v>122</v>
      </c>
      <c r="I121" s="123"/>
      <c r="J121" s="124">
        <f>BK121</f>
        <v>0</v>
      </c>
      <c r="L121" s="120"/>
      <c r="M121" s="125"/>
      <c r="P121" s="126">
        <f>P122+P124+P127</f>
        <v>0</v>
      </c>
      <c r="R121" s="126">
        <f>R122+R124+R127</f>
        <v>0</v>
      </c>
      <c r="T121" s="127">
        <f>T122+T124+T127</f>
        <v>0</v>
      </c>
      <c r="AR121" s="121" t="s">
        <v>123</v>
      </c>
      <c r="AT121" s="128" t="s">
        <v>78</v>
      </c>
      <c r="AU121" s="128" t="s">
        <v>79</v>
      </c>
      <c r="AY121" s="121" t="s">
        <v>124</v>
      </c>
      <c r="BK121" s="129">
        <f>BK122+BK124+BK127</f>
        <v>0</v>
      </c>
    </row>
    <row r="122" spans="2:65" s="11" customFormat="1" ht="22.9" customHeight="1">
      <c r="B122" s="120"/>
      <c r="D122" s="121" t="s">
        <v>78</v>
      </c>
      <c r="E122" s="130" t="s">
        <v>125</v>
      </c>
      <c r="F122" s="130" t="s">
        <v>126</v>
      </c>
      <c r="I122" s="123"/>
      <c r="J122" s="131">
        <f>BK122</f>
        <v>0</v>
      </c>
      <c r="L122" s="120"/>
      <c r="M122" s="125"/>
      <c r="P122" s="126">
        <f>P123</f>
        <v>0</v>
      </c>
      <c r="R122" s="126">
        <f>R123</f>
        <v>0</v>
      </c>
      <c r="T122" s="127">
        <f>T123</f>
        <v>0</v>
      </c>
      <c r="AR122" s="121" t="s">
        <v>123</v>
      </c>
      <c r="AT122" s="128" t="s">
        <v>78</v>
      </c>
      <c r="AU122" s="128" t="s">
        <v>87</v>
      </c>
      <c r="AY122" s="121" t="s">
        <v>124</v>
      </c>
      <c r="BK122" s="129">
        <f>BK123</f>
        <v>0</v>
      </c>
    </row>
    <row r="123" spans="2:65" s="1" customFormat="1" ht="16.5" customHeight="1">
      <c r="B123" s="32"/>
      <c r="C123" s="132" t="s">
        <v>87</v>
      </c>
      <c r="D123" s="132" t="s">
        <v>127</v>
      </c>
      <c r="E123" s="133" t="s">
        <v>128</v>
      </c>
      <c r="F123" s="134" t="s">
        <v>129</v>
      </c>
      <c r="G123" s="135" t="s">
        <v>130</v>
      </c>
      <c r="H123" s="136">
        <v>1</v>
      </c>
      <c r="I123" s="137"/>
      <c r="J123" s="138">
        <f>ROUND(I123*H123,2)</f>
        <v>0</v>
      </c>
      <c r="K123" s="134" t="s">
        <v>1</v>
      </c>
      <c r="L123" s="32"/>
      <c r="M123" s="139" t="s">
        <v>1</v>
      </c>
      <c r="N123" s="140" t="s">
        <v>45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131</v>
      </c>
      <c r="AT123" s="143" t="s">
        <v>127</v>
      </c>
      <c r="AU123" s="143" t="s">
        <v>132</v>
      </c>
      <c r="AY123" s="17" t="s">
        <v>124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7" t="s">
        <v>132</v>
      </c>
      <c r="BK123" s="144">
        <f>ROUND(I123*H123,2)</f>
        <v>0</v>
      </c>
      <c r="BL123" s="17" t="s">
        <v>131</v>
      </c>
      <c r="BM123" s="143" t="s">
        <v>133</v>
      </c>
    </row>
    <row r="124" spans="2:65" s="11" customFormat="1" ht="22.9" customHeight="1">
      <c r="B124" s="120"/>
      <c r="D124" s="121" t="s">
        <v>78</v>
      </c>
      <c r="E124" s="130" t="s">
        <v>134</v>
      </c>
      <c r="F124" s="130" t="s">
        <v>135</v>
      </c>
      <c r="I124" s="123"/>
      <c r="J124" s="131">
        <f>BK124</f>
        <v>0</v>
      </c>
      <c r="L124" s="120"/>
      <c r="M124" s="125"/>
      <c r="P124" s="126">
        <f>SUM(P125:P126)</f>
        <v>0</v>
      </c>
      <c r="R124" s="126">
        <f>SUM(R125:R126)</f>
        <v>0</v>
      </c>
      <c r="T124" s="127">
        <f>SUM(T125:T126)</f>
        <v>0</v>
      </c>
      <c r="AR124" s="121" t="s">
        <v>123</v>
      </c>
      <c r="AT124" s="128" t="s">
        <v>78</v>
      </c>
      <c r="AU124" s="128" t="s">
        <v>87</v>
      </c>
      <c r="AY124" s="121" t="s">
        <v>124</v>
      </c>
      <c r="BK124" s="129">
        <f>SUM(BK125:BK126)</f>
        <v>0</v>
      </c>
    </row>
    <row r="125" spans="2:65" s="1" customFormat="1" ht="16.5" customHeight="1">
      <c r="B125" s="32"/>
      <c r="C125" s="132" t="s">
        <v>132</v>
      </c>
      <c r="D125" s="132" t="s">
        <v>127</v>
      </c>
      <c r="E125" s="133" t="s">
        <v>136</v>
      </c>
      <c r="F125" s="134" t="s">
        <v>137</v>
      </c>
      <c r="G125" s="135" t="s">
        <v>130</v>
      </c>
      <c r="H125" s="136">
        <v>1</v>
      </c>
      <c r="I125" s="137"/>
      <c r="J125" s="138">
        <f>ROUND(I125*H125,2)</f>
        <v>0</v>
      </c>
      <c r="K125" s="134" t="s">
        <v>1</v>
      </c>
      <c r="L125" s="32"/>
      <c r="M125" s="139" t="s">
        <v>1</v>
      </c>
      <c r="N125" s="140" t="s">
        <v>45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131</v>
      </c>
      <c r="AT125" s="143" t="s">
        <v>127</v>
      </c>
      <c r="AU125" s="143" t="s">
        <v>132</v>
      </c>
      <c r="AY125" s="17" t="s">
        <v>124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132</v>
      </c>
      <c r="BK125" s="144">
        <f>ROUND(I125*H125,2)</f>
        <v>0</v>
      </c>
      <c r="BL125" s="17" t="s">
        <v>131</v>
      </c>
      <c r="BM125" s="143" t="s">
        <v>138</v>
      </c>
    </row>
    <row r="126" spans="2:65" s="1" customFormat="1" ht="126.75">
      <c r="B126" s="32"/>
      <c r="D126" s="145" t="s">
        <v>139</v>
      </c>
      <c r="F126" s="146" t="s">
        <v>140</v>
      </c>
      <c r="I126" s="147"/>
      <c r="L126" s="32"/>
      <c r="M126" s="148"/>
      <c r="T126" s="56"/>
      <c r="AT126" s="17" t="s">
        <v>139</v>
      </c>
      <c r="AU126" s="17" t="s">
        <v>132</v>
      </c>
    </row>
    <row r="127" spans="2:65" s="11" customFormat="1" ht="22.9" customHeight="1">
      <c r="B127" s="120"/>
      <c r="D127" s="121" t="s">
        <v>78</v>
      </c>
      <c r="E127" s="130" t="s">
        <v>141</v>
      </c>
      <c r="F127" s="130" t="s">
        <v>142</v>
      </c>
      <c r="I127" s="123"/>
      <c r="J127" s="131">
        <f>BK127</f>
        <v>0</v>
      </c>
      <c r="L127" s="120"/>
      <c r="M127" s="125"/>
      <c r="P127" s="126">
        <f>P128</f>
        <v>0</v>
      </c>
      <c r="R127" s="126">
        <f>R128</f>
        <v>0</v>
      </c>
      <c r="T127" s="127">
        <f>T128</f>
        <v>0</v>
      </c>
      <c r="AR127" s="121" t="s">
        <v>123</v>
      </c>
      <c r="AT127" s="128" t="s">
        <v>78</v>
      </c>
      <c r="AU127" s="128" t="s">
        <v>87</v>
      </c>
      <c r="AY127" s="121" t="s">
        <v>124</v>
      </c>
      <c r="BK127" s="129">
        <f>BK128</f>
        <v>0</v>
      </c>
    </row>
    <row r="128" spans="2:65" s="1" customFormat="1" ht="16.5" customHeight="1">
      <c r="B128" s="32"/>
      <c r="C128" s="132" t="s">
        <v>143</v>
      </c>
      <c r="D128" s="132" t="s">
        <v>127</v>
      </c>
      <c r="E128" s="133" t="s">
        <v>144</v>
      </c>
      <c r="F128" s="134" t="s">
        <v>145</v>
      </c>
      <c r="G128" s="135" t="s">
        <v>130</v>
      </c>
      <c r="H128" s="136">
        <v>1</v>
      </c>
      <c r="I128" s="137"/>
      <c r="J128" s="138">
        <f>ROUND(I128*H128,2)</f>
        <v>0</v>
      </c>
      <c r="K128" s="134" t="s">
        <v>1</v>
      </c>
      <c r="L128" s="32"/>
      <c r="M128" s="149" t="s">
        <v>1</v>
      </c>
      <c r="N128" s="150" t="s">
        <v>45</v>
      </c>
      <c r="O128" s="151"/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AR128" s="143" t="s">
        <v>131</v>
      </c>
      <c r="AT128" s="143" t="s">
        <v>127</v>
      </c>
      <c r="AU128" s="143" t="s">
        <v>132</v>
      </c>
      <c r="AY128" s="17" t="s">
        <v>124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132</v>
      </c>
      <c r="BK128" s="144">
        <f>ROUND(I128*H128,2)</f>
        <v>0</v>
      </c>
      <c r="BL128" s="17" t="s">
        <v>131</v>
      </c>
      <c r="BM128" s="143" t="s">
        <v>146</v>
      </c>
    </row>
    <row r="129" spans="2:12" s="1" customFormat="1" ht="6.95" customHeight="1"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32"/>
    </row>
  </sheetData>
  <sheetProtection algorithmName="SHA-512" hashValue="kpTuTqsTYpo0PFDrhHeMHN/jkEyaKPO5NFb4bF5WxBO9XrMjkkMkwRx3OF0UFRbM+U96mRFfbrtDUeAFtV30jg==" saltValue="RsUajP/3iGElh9LJsFHbIxv7dFnOSZMqu6O69zwPA6ZKnudWxPYehQyFWZlJWoC4qW4GIlvfB34R3pMD7npM0Q==" spinCount="100000" sheet="1" objects="1" scenarios="1" formatColumns="0" formatRows="0" autoFilter="0"/>
  <autoFilter ref="C119:K128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9"/>
  <sheetViews>
    <sheetView showGridLines="0" view="pageBreakPreview" zoomScaleNormal="100" zoomScaleSheetLayoutView="10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91</v>
      </c>
    </row>
    <row r="3" spans="2:46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5" hidden="1" customHeight="1">
      <c r="B4" s="20"/>
      <c r="D4" s="21" t="s">
        <v>95</v>
      </c>
      <c r="L4" s="20"/>
      <c r="M4" s="88" t="s">
        <v>10</v>
      </c>
      <c r="AT4" s="17" t="s">
        <v>4</v>
      </c>
    </row>
    <row r="5" spans="2:46" ht="6.95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4" t="str">
        <f>'Rekapitulace stavby'!K6</f>
        <v>BD Krchlebská č.p. 1890 – zateplení domu</v>
      </c>
      <c r="F7" s="235"/>
      <c r="G7" s="235"/>
      <c r="H7" s="235"/>
      <c r="L7" s="20"/>
    </row>
    <row r="8" spans="2:46" s="1" customFormat="1" ht="12" hidden="1" customHeight="1">
      <c r="B8" s="32"/>
      <c r="D8" s="27" t="s">
        <v>96</v>
      </c>
      <c r="L8" s="32"/>
    </row>
    <row r="9" spans="2:46" s="1" customFormat="1" ht="16.5" hidden="1" customHeight="1">
      <c r="B9" s="32"/>
      <c r="E9" s="206" t="s">
        <v>147</v>
      </c>
      <c r="F9" s="233"/>
      <c r="G9" s="233"/>
      <c r="H9" s="233"/>
      <c r="L9" s="32"/>
    </row>
    <row r="10" spans="2:46" s="1" customFormat="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</v>
      </c>
      <c r="L11" s="32"/>
    </row>
    <row r="12" spans="2:46" s="1" customFormat="1" ht="12" hidden="1" customHeight="1">
      <c r="B12" s="32"/>
      <c r="D12" s="27" t="s">
        <v>22</v>
      </c>
      <c r="F12" s="25" t="s">
        <v>98</v>
      </c>
      <c r="I12" s="27" t="s">
        <v>24</v>
      </c>
      <c r="J12" s="52" t="str">
        <f>'Rekapitulace stavby'!AN8</f>
        <v>11. 10. 2024</v>
      </c>
      <c r="L12" s="32"/>
    </row>
    <row r="13" spans="2:46" s="1" customFormat="1" ht="10.9" hidden="1" customHeight="1">
      <c r="B13" s="32"/>
      <c r="L13" s="32"/>
    </row>
    <row r="14" spans="2:46" s="1" customFormat="1" ht="12" hidden="1" customHeight="1">
      <c r="B14" s="32"/>
      <c r="D14" s="27" t="s">
        <v>26</v>
      </c>
      <c r="I14" s="27" t="s">
        <v>27</v>
      </c>
      <c r="J14" s="25" t="s">
        <v>1</v>
      </c>
      <c r="L14" s="32"/>
    </row>
    <row r="15" spans="2:46" s="1" customFormat="1" ht="18" hidden="1" customHeight="1">
      <c r="B15" s="32"/>
      <c r="E15" s="25" t="s">
        <v>28</v>
      </c>
      <c r="I15" s="27" t="s">
        <v>29</v>
      </c>
      <c r="J15" s="25" t="s">
        <v>1</v>
      </c>
      <c r="L15" s="32"/>
    </row>
    <row r="16" spans="2:46" s="1" customFormat="1" ht="6.95" hidden="1" customHeight="1">
      <c r="B16" s="32"/>
      <c r="L16" s="32"/>
    </row>
    <row r="17" spans="2:12" s="1" customFormat="1" ht="12" hidden="1" customHeight="1">
      <c r="B17" s="32"/>
      <c r="D17" s="27" t="s">
        <v>30</v>
      </c>
      <c r="I17" s="27" t="s">
        <v>27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6" t="str">
        <f>'Rekapitulace stavby'!E14</f>
        <v>Vyplň údaj</v>
      </c>
      <c r="F18" s="225"/>
      <c r="G18" s="225"/>
      <c r="H18" s="225"/>
      <c r="I18" s="27" t="s">
        <v>29</v>
      </c>
      <c r="J18" s="28" t="str">
        <f>'Rekapitulace stavby'!AN14</f>
        <v>Vyplň údaj</v>
      </c>
      <c r="L18" s="32"/>
    </row>
    <row r="19" spans="2:12" s="1" customFormat="1" ht="6.95" hidden="1" customHeight="1">
      <c r="B19" s="32"/>
      <c r="L19" s="32"/>
    </row>
    <row r="20" spans="2:12" s="1" customFormat="1" ht="12" hidden="1" customHeight="1">
      <c r="B20" s="32"/>
      <c r="D20" s="27" t="s">
        <v>32</v>
      </c>
      <c r="I20" s="27" t="s">
        <v>27</v>
      </c>
      <c r="J20" s="25" t="s">
        <v>1</v>
      </c>
      <c r="L20" s="32"/>
    </row>
    <row r="21" spans="2:12" s="1" customFormat="1" ht="18" hidden="1" customHeight="1">
      <c r="B21" s="32"/>
      <c r="E21" s="25" t="s">
        <v>33</v>
      </c>
      <c r="I21" s="27" t="s">
        <v>29</v>
      </c>
      <c r="J21" s="25" t="s">
        <v>1</v>
      </c>
      <c r="L21" s="32"/>
    </row>
    <row r="22" spans="2:12" s="1" customFormat="1" ht="6.95" hidden="1" customHeight="1">
      <c r="B22" s="32"/>
      <c r="L22" s="32"/>
    </row>
    <row r="23" spans="2:12" s="1" customFormat="1" ht="12" hidden="1" customHeight="1">
      <c r="B23" s="32"/>
      <c r="D23" s="27" t="s">
        <v>35</v>
      </c>
      <c r="I23" s="27" t="s">
        <v>27</v>
      </c>
      <c r="J23" s="25" t="s">
        <v>1</v>
      </c>
      <c r="L23" s="32"/>
    </row>
    <row r="24" spans="2:12" s="1" customFormat="1" ht="18" hidden="1" customHeight="1">
      <c r="B24" s="32"/>
      <c r="E24" s="25" t="s">
        <v>36</v>
      </c>
      <c r="I24" s="27" t="s">
        <v>29</v>
      </c>
      <c r="J24" s="25" t="s">
        <v>1</v>
      </c>
      <c r="L24" s="32"/>
    </row>
    <row r="25" spans="2:12" s="1" customFormat="1" ht="6.95" hidden="1" customHeight="1">
      <c r="B25" s="32"/>
      <c r="L25" s="32"/>
    </row>
    <row r="26" spans="2:12" s="1" customFormat="1" ht="12" hidden="1" customHeight="1">
      <c r="B26" s="32"/>
      <c r="D26" s="27" t="s">
        <v>37</v>
      </c>
      <c r="L26" s="32"/>
    </row>
    <row r="27" spans="2:12" s="7" customFormat="1" ht="16.5" hidden="1" customHeight="1">
      <c r="B27" s="89"/>
      <c r="E27" s="229" t="s">
        <v>1</v>
      </c>
      <c r="F27" s="229"/>
      <c r="G27" s="229"/>
      <c r="H27" s="229"/>
      <c r="L27" s="89"/>
    </row>
    <row r="28" spans="2:12" s="1" customFormat="1" ht="6.95" hidden="1" customHeight="1">
      <c r="B28" s="32"/>
      <c r="L28" s="32"/>
    </row>
    <row r="29" spans="2:12" s="1" customFormat="1" ht="6.95" hidden="1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hidden="1" customHeight="1">
      <c r="B30" s="32"/>
      <c r="D30" s="90" t="s">
        <v>39</v>
      </c>
      <c r="J30" s="66">
        <f>ROUND(J123, 2)</f>
        <v>0</v>
      </c>
      <c r="L30" s="32"/>
    </row>
    <row r="31" spans="2:12" s="1" customFormat="1" ht="6.95" hidden="1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hidden="1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hidden="1" customHeight="1">
      <c r="B33" s="32"/>
      <c r="D33" s="55" t="s">
        <v>43</v>
      </c>
      <c r="E33" s="27" t="s">
        <v>44</v>
      </c>
      <c r="F33" s="91">
        <f>ROUND((SUM(BE123:BE178)),  2)</f>
        <v>0</v>
      </c>
      <c r="I33" s="92">
        <v>0.21</v>
      </c>
      <c r="J33" s="91">
        <f>ROUND(((SUM(BE123:BE178))*I33),  2)</f>
        <v>0</v>
      </c>
      <c r="L33" s="32"/>
    </row>
    <row r="34" spans="2:12" s="1" customFormat="1" ht="14.45" hidden="1" customHeight="1">
      <c r="B34" s="32"/>
      <c r="E34" s="27" t="s">
        <v>45</v>
      </c>
      <c r="F34" s="91">
        <f>ROUND((SUM(BF123:BF178)),  2)</f>
        <v>0</v>
      </c>
      <c r="I34" s="92">
        <v>0.12</v>
      </c>
      <c r="J34" s="91">
        <f>ROUND(((SUM(BF123:BF178))*I34),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ROUND((SUM(BG123:BG178)),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ROUND((SUM(BH123:BH178)),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ROUND((SUM(BI123:BI178)),  2)</f>
        <v>0</v>
      </c>
      <c r="I37" s="92">
        <v>0</v>
      </c>
      <c r="J37" s="91">
        <f>0</f>
        <v>0</v>
      </c>
      <c r="L37" s="32"/>
    </row>
    <row r="38" spans="2:12" s="1" customFormat="1" ht="6.95" hidden="1" customHeight="1">
      <c r="B38" s="32"/>
      <c r="L38" s="32"/>
    </row>
    <row r="39" spans="2:12" s="1" customFormat="1" ht="25.35" hidden="1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hidden="1" customHeight="1">
      <c r="B40" s="32"/>
      <c r="L40" s="32"/>
    </row>
    <row r="41" spans="2:12" ht="14.45" hidden="1" customHeight="1">
      <c r="B41" s="20"/>
      <c r="L41" s="20"/>
    </row>
    <row r="42" spans="2:12" ht="14.45" hidden="1" customHeight="1">
      <c r="B42" s="20"/>
      <c r="L42" s="20"/>
    </row>
    <row r="43" spans="2:12" ht="14.45" hidden="1" customHeight="1">
      <c r="B43" s="20"/>
      <c r="L43" s="20"/>
    </row>
    <row r="44" spans="2:12" ht="14.45" hidden="1" customHeight="1">
      <c r="B44" s="20"/>
      <c r="L44" s="20"/>
    </row>
    <row r="45" spans="2:12" ht="14.45" hidden="1" customHeight="1">
      <c r="B45" s="20"/>
      <c r="L45" s="20"/>
    </row>
    <row r="46" spans="2:12" ht="14.45" hidden="1" customHeight="1">
      <c r="B46" s="20"/>
      <c r="L46" s="20"/>
    </row>
    <row r="47" spans="2:12" ht="14.45" hidden="1" customHeight="1">
      <c r="B47" s="20"/>
      <c r="L47" s="20"/>
    </row>
    <row r="48" spans="2:12" ht="14.45" hidden="1" customHeight="1">
      <c r="B48" s="20"/>
      <c r="L48" s="20"/>
    </row>
    <row r="49" spans="2:12" ht="14.45" hidden="1" customHeight="1">
      <c r="B49" s="20"/>
      <c r="L49" s="20"/>
    </row>
    <row r="50" spans="2:12" s="1" customFormat="1" ht="14.45" hidden="1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idden="1">
      <c r="B51" s="20"/>
      <c r="L51" s="20"/>
    </row>
    <row r="52" spans="2:12" hidden="1">
      <c r="B52" s="20"/>
      <c r="L52" s="20"/>
    </row>
    <row r="53" spans="2:12" hidden="1">
      <c r="B53" s="20"/>
      <c r="L53" s="20"/>
    </row>
    <row r="54" spans="2:12" hidden="1">
      <c r="B54" s="20"/>
      <c r="L54" s="20"/>
    </row>
    <row r="55" spans="2:12" hidden="1">
      <c r="B55" s="20"/>
      <c r="L55" s="20"/>
    </row>
    <row r="56" spans="2:12" hidden="1">
      <c r="B56" s="20"/>
      <c r="L56" s="20"/>
    </row>
    <row r="57" spans="2:12" hidden="1">
      <c r="B57" s="20"/>
      <c r="L57" s="20"/>
    </row>
    <row r="58" spans="2:12" hidden="1">
      <c r="B58" s="20"/>
      <c r="L58" s="20"/>
    </row>
    <row r="59" spans="2:12" hidden="1">
      <c r="B59" s="20"/>
      <c r="L59" s="20"/>
    </row>
    <row r="60" spans="2:12" hidden="1">
      <c r="B60" s="20"/>
      <c r="L60" s="20"/>
    </row>
    <row r="61" spans="2:12" s="1" customFormat="1" ht="12.75" hidden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 hidden="1">
      <c r="B62" s="20"/>
      <c r="L62" s="20"/>
    </row>
    <row r="63" spans="2:12" hidden="1">
      <c r="B63" s="20"/>
      <c r="L63" s="20"/>
    </row>
    <row r="64" spans="2:12" hidden="1">
      <c r="B64" s="20"/>
      <c r="L64" s="20"/>
    </row>
    <row r="65" spans="2:12" s="1" customFormat="1" ht="12.75" hidden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idden="1">
      <c r="B66" s="20"/>
      <c r="L66" s="20"/>
    </row>
    <row r="67" spans="2:12" hidden="1">
      <c r="B67" s="20"/>
      <c r="L67" s="20"/>
    </row>
    <row r="68" spans="2:12" hidden="1">
      <c r="B68" s="20"/>
      <c r="L68" s="20"/>
    </row>
    <row r="69" spans="2:12" hidden="1">
      <c r="B69" s="20"/>
      <c r="L69" s="20"/>
    </row>
    <row r="70" spans="2:12" hidden="1">
      <c r="B70" s="20"/>
      <c r="L70" s="20"/>
    </row>
    <row r="71" spans="2:12" hidden="1">
      <c r="B71" s="20"/>
      <c r="L71" s="20"/>
    </row>
    <row r="72" spans="2:12" hidden="1">
      <c r="B72" s="20"/>
      <c r="L72" s="20"/>
    </row>
    <row r="73" spans="2:12" hidden="1">
      <c r="B73" s="20"/>
      <c r="L73" s="20"/>
    </row>
    <row r="74" spans="2:12" hidden="1">
      <c r="B74" s="20"/>
      <c r="L74" s="20"/>
    </row>
    <row r="75" spans="2:12" hidden="1">
      <c r="B75" s="20"/>
      <c r="L75" s="20"/>
    </row>
    <row r="76" spans="2:12" s="1" customFormat="1" ht="12.75" hidden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hidden="1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78" spans="2:12" hidden="1"/>
    <row r="79" spans="2:12" hidden="1"/>
    <row r="80" spans="2:12" hidden="1"/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BD Krchlebská č.p. 1890 – zateplení domu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96</v>
      </c>
      <c r="L86" s="32"/>
    </row>
    <row r="87" spans="2:47" s="1" customFormat="1" ht="16.5" customHeight="1">
      <c r="B87" s="32"/>
      <c r="E87" s="206" t="str">
        <f>E9</f>
        <v>02 - BOURACÍ PRÁCE</v>
      </c>
      <c r="F87" s="233"/>
      <c r="G87" s="233"/>
      <c r="H87" s="23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22</v>
      </c>
      <c r="F89" s="25" t="str">
        <f>F12</f>
        <v>Krchlebská 1888/2, 140 00 Praha 4 Krč</v>
      </c>
      <c r="I89" s="27" t="s">
        <v>24</v>
      </c>
      <c r="J89" s="52" t="str">
        <f>IF(J12="","",J12)</f>
        <v>11. 10. 2024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26</v>
      </c>
      <c r="F91" s="25" t="str">
        <f>E15</f>
        <v>Městská část Praha 4</v>
      </c>
      <c r="I91" s="27" t="s">
        <v>32</v>
      </c>
      <c r="J91" s="30" t="str">
        <f>E21</f>
        <v>Kontura Praha s.r.o.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35</v>
      </c>
      <c r="J92" s="30" t="str">
        <f>E24</f>
        <v>Vladimír Mrázek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100</v>
      </c>
      <c r="D94" s="93"/>
      <c r="E94" s="93"/>
      <c r="F94" s="93"/>
      <c r="G94" s="93"/>
      <c r="H94" s="93"/>
      <c r="I94" s="93"/>
      <c r="J94" s="102" t="s">
        <v>101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102</v>
      </c>
      <c r="J96" s="66">
        <f>J123</f>
        <v>0</v>
      </c>
      <c r="L96" s="32"/>
      <c r="AU96" s="17" t="s">
        <v>103</v>
      </c>
    </row>
    <row r="97" spans="2:12" s="8" customFormat="1" ht="24.95" customHeight="1">
      <c r="B97" s="104"/>
      <c r="D97" s="105" t="s">
        <v>148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899999999999999" customHeight="1">
      <c r="B98" s="108"/>
      <c r="D98" s="109" t="s">
        <v>149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9" customFormat="1" ht="19.899999999999999" customHeight="1">
      <c r="B99" s="108"/>
      <c r="D99" s="109" t="s">
        <v>150</v>
      </c>
      <c r="E99" s="110"/>
      <c r="F99" s="110"/>
      <c r="G99" s="110"/>
      <c r="H99" s="110"/>
      <c r="I99" s="110"/>
      <c r="J99" s="111">
        <f>J159</f>
        <v>0</v>
      </c>
      <c r="L99" s="108"/>
    </row>
    <row r="100" spans="2:12" s="8" customFormat="1" ht="24.95" customHeight="1">
      <c r="B100" s="104"/>
      <c r="D100" s="105" t="s">
        <v>151</v>
      </c>
      <c r="E100" s="106"/>
      <c r="F100" s="106"/>
      <c r="G100" s="106"/>
      <c r="H100" s="106"/>
      <c r="I100" s="106"/>
      <c r="J100" s="107">
        <f>J165</f>
        <v>0</v>
      </c>
      <c r="L100" s="104"/>
    </row>
    <row r="101" spans="2:12" s="9" customFormat="1" ht="19.899999999999999" customHeight="1">
      <c r="B101" s="108"/>
      <c r="D101" s="109" t="s">
        <v>152</v>
      </c>
      <c r="E101" s="110"/>
      <c r="F101" s="110"/>
      <c r="G101" s="110"/>
      <c r="H101" s="110"/>
      <c r="I101" s="110"/>
      <c r="J101" s="111">
        <f>J166</f>
        <v>0</v>
      </c>
      <c r="L101" s="108"/>
    </row>
    <row r="102" spans="2:12" s="9" customFormat="1" ht="19.899999999999999" customHeight="1">
      <c r="B102" s="108"/>
      <c r="D102" s="109" t="s">
        <v>153</v>
      </c>
      <c r="E102" s="110"/>
      <c r="F102" s="110"/>
      <c r="G102" s="110"/>
      <c r="H102" s="110"/>
      <c r="I102" s="110"/>
      <c r="J102" s="111">
        <f>J169</f>
        <v>0</v>
      </c>
      <c r="L102" s="108"/>
    </row>
    <row r="103" spans="2:12" s="9" customFormat="1" ht="19.899999999999999" customHeight="1">
      <c r="B103" s="108"/>
      <c r="D103" s="109" t="s">
        <v>154</v>
      </c>
      <c r="E103" s="110"/>
      <c r="F103" s="110"/>
      <c r="G103" s="110"/>
      <c r="H103" s="110"/>
      <c r="I103" s="110"/>
      <c r="J103" s="111">
        <f>J176</f>
        <v>0</v>
      </c>
      <c r="L103" s="108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1" t="s">
        <v>108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34" t="str">
        <f>E7</f>
        <v>BD Krchlebská č.p. 1890 – zateplení domu</v>
      </c>
      <c r="F113" s="235"/>
      <c r="G113" s="235"/>
      <c r="H113" s="235"/>
      <c r="L113" s="32"/>
    </row>
    <row r="114" spans="2:65" s="1" customFormat="1" ht="12" customHeight="1">
      <c r="B114" s="32"/>
      <c r="C114" s="27" t="s">
        <v>96</v>
      </c>
      <c r="L114" s="32"/>
    </row>
    <row r="115" spans="2:65" s="1" customFormat="1" ht="16.5" customHeight="1">
      <c r="B115" s="32"/>
      <c r="E115" s="206" t="str">
        <f>E9</f>
        <v>02 - BOURACÍ PRÁCE</v>
      </c>
      <c r="F115" s="233"/>
      <c r="G115" s="233"/>
      <c r="H115" s="233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22</v>
      </c>
      <c r="F117" s="25" t="str">
        <f>F12</f>
        <v>Krchlebská 1888/2, 140 00 Praha 4 Krč</v>
      </c>
      <c r="I117" s="27" t="s">
        <v>24</v>
      </c>
      <c r="J117" s="52" t="str">
        <f>IF(J12="","",J12)</f>
        <v>11. 10. 2024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26</v>
      </c>
      <c r="F119" s="25" t="str">
        <f>E15</f>
        <v>Městská část Praha 4</v>
      </c>
      <c r="I119" s="27" t="s">
        <v>32</v>
      </c>
      <c r="J119" s="30" t="str">
        <f>E21</f>
        <v>Kontura Praha s.r.o.</v>
      </c>
      <c r="L119" s="32"/>
    </row>
    <row r="120" spans="2:65" s="1" customFormat="1" ht="15.2" customHeight="1">
      <c r="B120" s="32"/>
      <c r="C120" s="27" t="s">
        <v>30</v>
      </c>
      <c r="F120" s="25" t="str">
        <f>IF(E18="","",E18)</f>
        <v>Vyplň údaj</v>
      </c>
      <c r="I120" s="27" t="s">
        <v>35</v>
      </c>
      <c r="J120" s="30" t="str">
        <f>E24</f>
        <v>Vladimír Mrázek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109</v>
      </c>
      <c r="D122" s="114" t="s">
        <v>64</v>
      </c>
      <c r="E122" s="114" t="s">
        <v>60</v>
      </c>
      <c r="F122" s="114" t="s">
        <v>61</v>
      </c>
      <c r="G122" s="114" t="s">
        <v>110</v>
      </c>
      <c r="H122" s="114" t="s">
        <v>111</v>
      </c>
      <c r="I122" s="114" t="s">
        <v>112</v>
      </c>
      <c r="J122" s="114" t="s">
        <v>101</v>
      </c>
      <c r="K122" s="115" t="s">
        <v>113</v>
      </c>
      <c r="L122" s="112"/>
      <c r="M122" s="59" t="s">
        <v>1</v>
      </c>
      <c r="N122" s="60" t="s">
        <v>43</v>
      </c>
      <c r="O122" s="60" t="s">
        <v>114</v>
      </c>
      <c r="P122" s="60" t="s">
        <v>115</v>
      </c>
      <c r="Q122" s="60" t="s">
        <v>116</v>
      </c>
      <c r="R122" s="60" t="s">
        <v>117</v>
      </c>
      <c r="S122" s="60" t="s">
        <v>118</v>
      </c>
      <c r="T122" s="61" t="s">
        <v>119</v>
      </c>
    </row>
    <row r="123" spans="2:65" s="1" customFormat="1" ht="22.9" customHeight="1">
      <c r="B123" s="32"/>
      <c r="C123" s="64" t="s">
        <v>120</v>
      </c>
      <c r="J123" s="116">
        <f>BK123</f>
        <v>0</v>
      </c>
      <c r="L123" s="32"/>
      <c r="M123" s="62"/>
      <c r="N123" s="53"/>
      <c r="O123" s="53"/>
      <c r="P123" s="117">
        <f>P124+P165</f>
        <v>0</v>
      </c>
      <c r="Q123" s="53"/>
      <c r="R123" s="117">
        <f>R124+R165</f>
        <v>0</v>
      </c>
      <c r="S123" s="53"/>
      <c r="T123" s="118">
        <f>T124+T165</f>
        <v>29.717713600000007</v>
      </c>
      <c r="AT123" s="17" t="s">
        <v>78</v>
      </c>
      <c r="AU123" s="17" t="s">
        <v>103</v>
      </c>
      <c r="BK123" s="119">
        <f>BK124+BK165</f>
        <v>0</v>
      </c>
    </row>
    <row r="124" spans="2:65" s="11" customFormat="1" ht="25.9" customHeight="1">
      <c r="B124" s="120"/>
      <c r="D124" s="121" t="s">
        <v>78</v>
      </c>
      <c r="E124" s="122" t="s">
        <v>155</v>
      </c>
      <c r="F124" s="122" t="s">
        <v>156</v>
      </c>
      <c r="I124" s="123"/>
      <c r="J124" s="124">
        <f>BK124</f>
        <v>0</v>
      </c>
      <c r="L124" s="120"/>
      <c r="M124" s="125"/>
      <c r="P124" s="126">
        <f>P125+P159</f>
        <v>0</v>
      </c>
      <c r="R124" s="126">
        <f>R125+R159</f>
        <v>0</v>
      </c>
      <c r="T124" s="127">
        <f>T125+T159</f>
        <v>28.456330000000008</v>
      </c>
      <c r="AR124" s="121" t="s">
        <v>87</v>
      </c>
      <c r="AT124" s="128" t="s">
        <v>78</v>
      </c>
      <c r="AU124" s="128" t="s">
        <v>79</v>
      </c>
      <c r="AY124" s="121" t="s">
        <v>124</v>
      </c>
      <c r="BK124" s="129">
        <f>BK125+BK159</f>
        <v>0</v>
      </c>
    </row>
    <row r="125" spans="2:65" s="11" customFormat="1" ht="22.9" customHeight="1">
      <c r="B125" s="120"/>
      <c r="D125" s="121" t="s">
        <v>78</v>
      </c>
      <c r="E125" s="130" t="s">
        <v>157</v>
      </c>
      <c r="F125" s="130" t="s">
        <v>158</v>
      </c>
      <c r="I125" s="123"/>
      <c r="J125" s="131">
        <f>BK125</f>
        <v>0</v>
      </c>
      <c r="L125" s="120"/>
      <c r="M125" s="125"/>
      <c r="P125" s="126">
        <f>SUM(P126:P158)</f>
        <v>0</v>
      </c>
      <c r="R125" s="126">
        <f>SUM(R126:R158)</f>
        <v>0</v>
      </c>
      <c r="T125" s="127">
        <f>SUM(T126:T158)</f>
        <v>28.456330000000008</v>
      </c>
      <c r="AR125" s="121" t="s">
        <v>87</v>
      </c>
      <c r="AT125" s="128" t="s">
        <v>78</v>
      </c>
      <c r="AU125" s="128" t="s">
        <v>87</v>
      </c>
      <c r="AY125" s="121" t="s">
        <v>124</v>
      </c>
      <c r="BK125" s="129">
        <f>SUM(BK126:BK158)</f>
        <v>0</v>
      </c>
    </row>
    <row r="126" spans="2:65" s="1" customFormat="1" ht="16.5" customHeight="1">
      <c r="B126" s="32"/>
      <c r="C126" s="132" t="s">
        <v>87</v>
      </c>
      <c r="D126" s="132" t="s">
        <v>127</v>
      </c>
      <c r="E126" s="133" t="s">
        <v>159</v>
      </c>
      <c r="F126" s="134" t="s">
        <v>160</v>
      </c>
      <c r="G126" s="135" t="s">
        <v>161</v>
      </c>
      <c r="H126" s="136">
        <v>7.3</v>
      </c>
      <c r="I126" s="137"/>
      <c r="J126" s="138">
        <f>ROUND(I126*H126,2)</f>
        <v>0</v>
      </c>
      <c r="K126" s="134" t="s">
        <v>162</v>
      </c>
      <c r="L126" s="32"/>
      <c r="M126" s="139" t="s">
        <v>1</v>
      </c>
      <c r="N126" s="140" t="s">
        <v>45</v>
      </c>
      <c r="P126" s="141">
        <f>O126*H126</f>
        <v>0</v>
      </c>
      <c r="Q126" s="141">
        <v>0</v>
      </c>
      <c r="R126" s="141">
        <f>Q126*H126</f>
        <v>0</v>
      </c>
      <c r="S126" s="141">
        <v>0.26100000000000001</v>
      </c>
      <c r="T126" s="142">
        <f>S126*H126</f>
        <v>1.9053</v>
      </c>
      <c r="AR126" s="143" t="s">
        <v>163</v>
      </c>
      <c r="AT126" s="143" t="s">
        <v>127</v>
      </c>
      <c r="AU126" s="143" t="s">
        <v>132</v>
      </c>
      <c r="AY126" s="17" t="s">
        <v>124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132</v>
      </c>
      <c r="BK126" s="144">
        <f>ROUND(I126*H126,2)</f>
        <v>0</v>
      </c>
      <c r="BL126" s="17" t="s">
        <v>163</v>
      </c>
      <c r="BM126" s="143" t="s">
        <v>164</v>
      </c>
    </row>
    <row r="127" spans="2:65" s="12" customFormat="1">
      <c r="B127" s="154"/>
      <c r="D127" s="145" t="s">
        <v>165</v>
      </c>
      <c r="E127" s="155" t="s">
        <v>1</v>
      </c>
      <c r="F127" s="156" t="s">
        <v>166</v>
      </c>
      <c r="H127" s="157">
        <v>7.3</v>
      </c>
      <c r="I127" s="158"/>
      <c r="L127" s="154"/>
      <c r="M127" s="159"/>
      <c r="T127" s="160"/>
      <c r="AT127" s="155" t="s">
        <v>165</v>
      </c>
      <c r="AU127" s="155" t="s">
        <v>132</v>
      </c>
      <c r="AV127" s="12" t="s">
        <v>132</v>
      </c>
      <c r="AW127" s="12" t="s">
        <v>34</v>
      </c>
      <c r="AX127" s="12" t="s">
        <v>87</v>
      </c>
      <c r="AY127" s="155" t="s">
        <v>124</v>
      </c>
    </row>
    <row r="128" spans="2:65" s="1" customFormat="1" ht="16.5" customHeight="1">
      <c r="B128" s="32"/>
      <c r="C128" s="132" t="s">
        <v>132</v>
      </c>
      <c r="D128" s="132" t="s">
        <v>127</v>
      </c>
      <c r="E128" s="133" t="s">
        <v>167</v>
      </c>
      <c r="F128" s="134" t="s">
        <v>168</v>
      </c>
      <c r="G128" s="135" t="s">
        <v>169</v>
      </c>
      <c r="H128" s="136">
        <v>2.8</v>
      </c>
      <c r="I128" s="137"/>
      <c r="J128" s="138">
        <f>ROUND(I128*H128,2)</f>
        <v>0</v>
      </c>
      <c r="K128" s="134" t="s">
        <v>1</v>
      </c>
      <c r="L128" s="32"/>
      <c r="M128" s="139" t="s">
        <v>1</v>
      </c>
      <c r="N128" s="140" t="s">
        <v>45</v>
      </c>
      <c r="P128" s="141">
        <f>O128*H128</f>
        <v>0</v>
      </c>
      <c r="Q128" s="141">
        <v>0</v>
      </c>
      <c r="R128" s="141">
        <f>Q128*H128</f>
        <v>0</v>
      </c>
      <c r="S128" s="141">
        <v>0.03</v>
      </c>
      <c r="T128" s="142">
        <f>S128*H128</f>
        <v>8.3999999999999991E-2</v>
      </c>
      <c r="AR128" s="143" t="s">
        <v>163</v>
      </c>
      <c r="AT128" s="143" t="s">
        <v>127</v>
      </c>
      <c r="AU128" s="143" t="s">
        <v>132</v>
      </c>
      <c r="AY128" s="17" t="s">
        <v>124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132</v>
      </c>
      <c r="BK128" s="144">
        <f>ROUND(I128*H128,2)</f>
        <v>0</v>
      </c>
      <c r="BL128" s="17" t="s">
        <v>163</v>
      </c>
      <c r="BM128" s="143" t="s">
        <v>170</v>
      </c>
    </row>
    <row r="129" spans="2:65" s="12" customFormat="1">
      <c r="B129" s="154"/>
      <c r="D129" s="145" t="s">
        <v>165</v>
      </c>
      <c r="E129" s="155" t="s">
        <v>1</v>
      </c>
      <c r="F129" s="156" t="s">
        <v>171</v>
      </c>
      <c r="H129" s="157">
        <v>2.8</v>
      </c>
      <c r="I129" s="158"/>
      <c r="L129" s="154"/>
      <c r="M129" s="159"/>
      <c r="T129" s="160"/>
      <c r="AT129" s="155" t="s">
        <v>165</v>
      </c>
      <c r="AU129" s="155" t="s">
        <v>132</v>
      </c>
      <c r="AV129" s="12" t="s">
        <v>132</v>
      </c>
      <c r="AW129" s="12" t="s">
        <v>34</v>
      </c>
      <c r="AX129" s="12" t="s">
        <v>87</v>
      </c>
      <c r="AY129" s="155" t="s">
        <v>124</v>
      </c>
    </row>
    <row r="130" spans="2:65" s="1" customFormat="1" ht="16.5" customHeight="1">
      <c r="B130" s="32"/>
      <c r="C130" s="132" t="s">
        <v>143</v>
      </c>
      <c r="D130" s="132" t="s">
        <v>127</v>
      </c>
      <c r="E130" s="133" t="s">
        <v>172</v>
      </c>
      <c r="F130" s="134" t="s">
        <v>173</v>
      </c>
      <c r="G130" s="135" t="s">
        <v>174</v>
      </c>
      <c r="H130" s="136">
        <v>3.0110000000000001</v>
      </c>
      <c r="I130" s="137"/>
      <c r="J130" s="138">
        <f>ROUND(I130*H130,2)</f>
        <v>0</v>
      </c>
      <c r="K130" s="134" t="s">
        <v>162</v>
      </c>
      <c r="L130" s="32"/>
      <c r="M130" s="139" t="s">
        <v>1</v>
      </c>
      <c r="N130" s="140" t="s">
        <v>45</v>
      </c>
      <c r="P130" s="141">
        <f>O130*H130</f>
        <v>0</v>
      </c>
      <c r="Q130" s="141">
        <v>0</v>
      </c>
      <c r="R130" s="141">
        <f>Q130*H130</f>
        <v>0</v>
      </c>
      <c r="S130" s="141">
        <v>1.6</v>
      </c>
      <c r="T130" s="142">
        <f>S130*H130</f>
        <v>4.8176000000000005</v>
      </c>
      <c r="AR130" s="143" t="s">
        <v>163</v>
      </c>
      <c r="AT130" s="143" t="s">
        <v>127</v>
      </c>
      <c r="AU130" s="143" t="s">
        <v>132</v>
      </c>
      <c r="AY130" s="17" t="s">
        <v>124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132</v>
      </c>
      <c r="BK130" s="144">
        <f>ROUND(I130*H130,2)</f>
        <v>0</v>
      </c>
      <c r="BL130" s="17" t="s">
        <v>163</v>
      </c>
      <c r="BM130" s="143" t="s">
        <v>175</v>
      </c>
    </row>
    <row r="131" spans="2:65" s="12" customFormat="1">
      <c r="B131" s="154"/>
      <c r="D131" s="145" t="s">
        <v>165</v>
      </c>
      <c r="E131" s="155" t="s">
        <v>1</v>
      </c>
      <c r="F131" s="156" t="s">
        <v>176</v>
      </c>
      <c r="H131" s="157">
        <v>3.0110000000000001</v>
      </c>
      <c r="I131" s="158"/>
      <c r="L131" s="154"/>
      <c r="M131" s="159"/>
      <c r="T131" s="160"/>
      <c r="AT131" s="155" t="s">
        <v>165</v>
      </c>
      <c r="AU131" s="155" t="s">
        <v>132</v>
      </c>
      <c r="AV131" s="12" t="s">
        <v>132</v>
      </c>
      <c r="AW131" s="12" t="s">
        <v>34</v>
      </c>
      <c r="AX131" s="12" t="s">
        <v>87</v>
      </c>
      <c r="AY131" s="155" t="s">
        <v>124</v>
      </c>
    </row>
    <row r="132" spans="2:65" s="1" customFormat="1" ht="16.5" customHeight="1">
      <c r="B132" s="32"/>
      <c r="C132" s="132" t="s">
        <v>163</v>
      </c>
      <c r="D132" s="132" t="s">
        <v>127</v>
      </c>
      <c r="E132" s="133" t="s">
        <v>177</v>
      </c>
      <c r="F132" s="134" t="s">
        <v>178</v>
      </c>
      <c r="G132" s="135" t="s">
        <v>174</v>
      </c>
      <c r="H132" s="136">
        <v>0.36499999999999999</v>
      </c>
      <c r="I132" s="137"/>
      <c r="J132" s="138">
        <f>ROUND(I132*H132,2)</f>
        <v>0</v>
      </c>
      <c r="K132" s="134" t="s">
        <v>162</v>
      </c>
      <c r="L132" s="32"/>
      <c r="M132" s="139" t="s">
        <v>1</v>
      </c>
      <c r="N132" s="140" t="s">
        <v>45</v>
      </c>
      <c r="P132" s="141">
        <f>O132*H132</f>
        <v>0</v>
      </c>
      <c r="Q132" s="141">
        <v>0</v>
      </c>
      <c r="R132" s="141">
        <f>Q132*H132</f>
        <v>0</v>
      </c>
      <c r="S132" s="141">
        <v>2.2000000000000002</v>
      </c>
      <c r="T132" s="142">
        <f>S132*H132</f>
        <v>0.80300000000000005</v>
      </c>
      <c r="AR132" s="143" t="s">
        <v>163</v>
      </c>
      <c r="AT132" s="143" t="s">
        <v>127</v>
      </c>
      <c r="AU132" s="143" t="s">
        <v>132</v>
      </c>
      <c r="AY132" s="17" t="s">
        <v>124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132</v>
      </c>
      <c r="BK132" s="144">
        <f>ROUND(I132*H132,2)</f>
        <v>0</v>
      </c>
      <c r="BL132" s="17" t="s">
        <v>163</v>
      </c>
      <c r="BM132" s="143" t="s">
        <v>179</v>
      </c>
    </row>
    <row r="133" spans="2:65" s="12" customFormat="1">
      <c r="B133" s="154"/>
      <c r="D133" s="145" t="s">
        <v>165</v>
      </c>
      <c r="E133" s="155" t="s">
        <v>1</v>
      </c>
      <c r="F133" s="156" t="s">
        <v>180</v>
      </c>
      <c r="H133" s="157">
        <v>0.36499999999999999</v>
      </c>
      <c r="I133" s="158"/>
      <c r="L133" s="154"/>
      <c r="M133" s="159"/>
      <c r="T133" s="160"/>
      <c r="AT133" s="155" t="s">
        <v>165</v>
      </c>
      <c r="AU133" s="155" t="s">
        <v>132</v>
      </c>
      <c r="AV133" s="12" t="s">
        <v>132</v>
      </c>
      <c r="AW133" s="12" t="s">
        <v>34</v>
      </c>
      <c r="AX133" s="12" t="s">
        <v>87</v>
      </c>
      <c r="AY133" s="155" t="s">
        <v>124</v>
      </c>
    </row>
    <row r="134" spans="2:65" s="1" customFormat="1" ht="16.5" customHeight="1">
      <c r="B134" s="32"/>
      <c r="C134" s="132" t="s">
        <v>123</v>
      </c>
      <c r="D134" s="132" t="s">
        <v>127</v>
      </c>
      <c r="E134" s="133" t="s">
        <v>181</v>
      </c>
      <c r="F134" s="134" t="s">
        <v>182</v>
      </c>
      <c r="G134" s="135" t="s">
        <v>174</v>
      </c>
      <c r="H134" s="136">
        <v>5.931</v>
      </c>
      <c r="I134" s="137"/>
      <c r="J134" s="138">
        <f>ROUND(I134*H134,2)</f>
        <v>0</v>
      </c>
      <c r="K134" s="134" t="s">
        <v>162</v>
      </c>
      <c r="L134" s="32"/>
      <c r="M134" s="139" t="s">
        <v>1</v>
      </c>
      <c r="N134" s="140" t="s">
        <v>45</v>
      </c>
      <c r="P134" s="141">
        <f>O134*H134</f>
        <v>0</v>
      </c>
      <c r="Q134" s="141">
        <v>0</v>
      </c>
      <c r="R134" s="141">
        <f>Q134*H134</f>
        <v>0</v>
      </c>
      <c r="S134" s="141">
        <v>2.2000000000000002</v>
      </c>
      <c r="T134" s="142">
        <f>S134*H134</f>
        <v>13.048200000000001</v>
      </c>
      <c r="AR134" s="143" t="s">
        <v>163</v>
      </c>
      <c r="AT134" s="143" t="s">
        <v>127</v>
      </c>
      <c r="AU134" s="143" t="s">
        <v>132</v>
      </c>
      <c r="AY134" s="17" t="s">
        <v>124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132</v>
      </c>
      <c r="BK134" s="144">
        <f>ROUND(I134*H134,2)</f>
        <v>0</v>
      </c>
      <c r="BL134" s="17" t="s">
        <v>163</v>
      </c>
      <c r="BM134" s="143" t="s">
        <v>183</v>
      </c>
    </row>
    <row r="135" spans="2:65" s="12" customFormat="1">
      <c r="B135" s="154"/>
      <c r="D135" s="145" t="s">
        <v>165</v>
      </c>
      <c r="E135" s="155" t="s">
        <v>1</v>
      </c>
      <c r="F135" s="156" t="s">
        <v>184</v>
      </c>
      <c r="H135" s="157">
        <v>5.931</v>
      </c>
      <c r="I135" s="158"/>
      <c r="L135" s="154"/>
      <c r="M135" s="159"/>
      <c r="T135" s="160"/>
      <c r="AT135" s="155" t="s">
        <v>165</v>
      </c>
      <c r="AU135" s="155" t="s">
        <v>132</v>
      </c>
      <c r="AV135" s="12" t="s">
        <v>132</v>
      </c>
      <c r="AW135" s="12" t="s">
        <v>34</v>
      </c>
      <c r="AX135" s="12" t="s">
        <v>87</v>
      </c>
      <c r="AY135" s="155" t="s">
        <v>124</v>
      </c>
    </row>
    <row r="136" spans="2:65" s="1" customFormat="1" ht="16.5" customHeight="1">
      <c r="B136" s="32"/>
      <c r="C136" s="132" t="s">
        <v>185</v>
      </c>
      <c r="D136" s="132" t="s">
        <v>127</v>
      </c>
      <c r="E136" s="133" t="s">
        <v>186</v>
      </c>
      <c r="F136" s="134" t="s">
        <v>187</v>
      </c>
      <c r="G136" s="135" t="s">
        <v>161</v>
      </c>
      <c r="H136" s="136">
        <v>47.45</v>
      </c>
      <c r="I136" s="137"/>
      <c r="J136" s="138">
        <f>ROUND(I136*H136,2)</f>
        <v>0</v>
      </c>
      <c r="K136" s="134" t="s">
        <v>162</v>
      </c>
      <c r="L136" s="32"/>
      <c r="M136" s="139" t="s">
        <v>1</v>
      </c>
      <c r="N136" s="140" t="s">
        <v>45</v>
      </c>
      <c r="P136" s="141">
        <f>O136*H136</f>
        <v>0</v>
      </c>
      <c r="Q136" s="141">
        <v>0</v>
      </c>
      <c r="R136" s="141">
        <f>Q136*H136</f>
        <v>0</v>
      </c>
      <c r="S136" s="141">
        <v>5.7000000000000002E-2</v>
      </c>
      <c r="T136" s="142">
        <f>S136*H136</f>
        <v>2.7046500000000004</v>
      </c>
      <c r="AR136" s="143" t="s">
        <v>163</v>
      </c>
      <c r="AT136" s="143" t="s">
        <v>127</v>
      </c>
      <c r="AU136" s="143" t="s">
        <v>132</v>
      </c>
      <c r="AY136" s="17" t="s">
        <v>124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132</v>
      </c>
      <c r="BK136" s="144">
        <f>ROUND(I136*H136,2)</f>
        <v>0</v>
      </c>
      <c r="BL136" s="17" t="s">
        <v>163</v>
      </c>
      <c r="BM136" s="143" t="s">
        <v>188</v>
      </c>
    </row>
    <row r="137" spans="2:65" s="12" customFormat="1">
      <c r="B137" s="154"/>
      <c r="D137" s="145" t="s">
        <v>165</v>
      </c>
      <c r="E137" s="155" t="s">
        <v>1</v>
      </c>
      <c r="F137" s="156" t="s">
        <v>189</v>
      </c>
      <c r="H137" s="157">
        <v>47.45</v>
      </c>
      <c r="I137" s="158"/>
      <c r="L137" s="154"/>
      <c r="M137" s="159"/>
      <c r="T137" s="160"/>
      <c r="AT137" s="155" t="s">
        <v>165</v>
      </c>
      <c r="AU137" s="155" t="s">
        <v>132</v>
      </c>
      <c r="AV137" s="12" t="s">
        <v>132</v>
      </c>
      <c r="AW137" s="12" t="s">
        <v>34</v>
      </c>
      <c r="AX137" s="12" t="s">
        <v>87</v>
      </c>
      <c r="AY137" s="155" t="s">
        <v>124</v>
      </c>
    </row>
    <row r="138" spans="2:65" s="1" customFormat="1" ht="16.5" customHeight="1">
      <c r="B138" s="32"/>
      <c r="C138" s="132" t="s">
        <v>190</v>
      </c>
      <c r="D138" s="132" t="s">
        <v>127</v>
      </c>
      <c r="E138" s="133" t="s">
        <v>191</v>
      </c>
      <c r="F138" s="134" t="s">
        <v>192</v>
      </c>
      <c r="G138" s="135" t="s">
        <v>161</v>
      </c>
      <c r="H138" s="136">
        <v>51.22</v>
      </c>
      <c r="I138" s="137"/>
      <c r="J138" s="138">
        <f>ROUND(I138*H138,2)</f>
        <v>0</v>
      </c>
      <c r="K138" s="134" t="s">
        <v>162</v>
      </c>
      <c r="L138" s="32"/>
      <c r="M138" s="139" t="s">
        <v>1</v>
      </c>
      <c r="N138" s="140" t="s">
        <v>45</v>
      </c>
      <c r="P138" s="141">
        <f>O138*H138</f>
        <v>0</v>
      </c>
      <c r="Q138" s="141">
        <v>0</v>
      </c>
      <c r="R138" s="141">
        <f>Q138*H138</f>
        <v>0</v>
      </c>
      <c r="S138" s="141">
        <v>8.8999999999999996E-2</v>
      </c>
      <c r="T138" s="142">
        <f>S138*H138</f>
        <v>4.5585800000000001</v>
      </c>
      <c r="AR138" s="143" t="s">
        <v>163</v>
      </c>
      <c r="AT138" s="143" t="s">
        <v>127</v>
      </c>
      <c r="AU138" s="143" t="s">
        <v>132</v>
      </c>
      <c r="AY138" s="17" t="s">
        <v>124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132</v>
      </c>
      <c r="BK138" s="144">
        <f>ROUND(I138*H138,2)</f>
        <v>0</v>
      </c>
      <c r="BL138" s="17" t="s">
        <v>163</v>
      </c>
      <c r="BM138" s="143" t="s">
        <v>193</v>
      </c>
    </row>
    <row r="139" spans="2:65" s="13" customFormat="1">
      <c r="B139" s="161"/>
      <c r="D139" s="145" t="s">
        <v>165</v>
      </c>
      <c r="E139" s="162" t="s">
        <v>1</v>
      </c>
      <c r="F139" s="163" t="s">
        <v>194</v>
      </c>
      <c r="H139" s="162" t="s">
        <v>1</v>
      </c>
      <c r="I139" s="164"/>
      <c r="L139" s="161"/>
      <c r="M139" s="165"/>
      <c r="T139" s="166"/>
      <c r="AT139" s="162" t="s">
        <v>165</v>
      </c>
      <c r="AU139" s="162" t="s">
        <v>132</v>
      </c>
      <c r="AV139" s="13" t="s">
        <v>87</v>
      </c>
      <c r="AW139" s="13" t="s">
        <v>34</v>
      </c>
      <c r="AX139" s="13" t="s">
        <v>79</v>
      </c>
      <c r="AY139" s="162" t="s">
        <v>124</v>
      </c>
    </row>
    <row r="140" spans="2:65" s="12" customFormat="1">
      <c r="B140" s="154"/>
      <c r="D140" s="145" t="s">
        <v>165</v>
      </c>
      <c r="E140" s="155" t="s">
        <v>1</v>
      </c>
      <c r="F140" s="156" t="s">
        <v>195</v>
      </c>
      <c r="H140" s="157">
        <v>31.22</v>
      </c>
      <c r="I140" s="158"/>
      <c r="L140" s="154"/>
      <c r="M140" s="159"/>
      <c r="T140" s="160"/>
      <c r="AT140" s="155" t="s">
        <v>165</v>
      </c>
      <c r="AU140" s="155" t="s">
        <v>132</v>
      </c>
      <c r="AV140" s="12" t="s">
        <v>132</v>
      </c>
      <c r="AW140" s="12" t="s">
        <v>34</v>
      </c>
      <c r="AX140" s="12" t="s">
        <v>79</v>
      </c>
      <c r="AY140" s="155" t="s">
        <v>124</v>
      </c>
    </row>
    <row r="141" spans="2:65" s="12" customFormat="1">
      <c r="B141" s="154"/>
      <c r="D141" s="145" t="s">
        <v>165</v>
      </c>
      <c r="E141" s="155" t="s">
        <v>1</v>
      </c>
      <c r="F141" s="156" t="s">
        <v>196</v>
      </c>
      <c r="H141" s="157">
        <v>-2.2400000000000002</v>
      </c>
      <c r="I141" s="158"/>
      <c r="L141" s="154"/>
      <c r="M141" s="159"/>
      <c r="T141" s="160"/>
      <c r="AT141" s="155" t="s">
        <v>165</v>
      </c>
      <c r="AU141" s="155" t="s">
        <v>132</v>
      </c>
      <c r="AV141" s="12" t="s">
        <v>132</v>
      </c>
      <c r="AW141" s="12" t="s">
        <v>34</v>
      </c>
      <c r="AX141" s="12" t="s">
        <v>79</v>
      </c>
      <c r="AY141" s="155" t="s">
        <v>124</v>
      </c>
    </row>
    <row r="142" spans="2:65" s="13" customFormat="1">
      <c r="B142" s="161"/>
      <c r="D142" s="145" t="s">
        <v>165</v>
      </c>
      <c r="E142" s="162" t="s">
        <v>1</v>
      </c>
      <c r="F142" s="163" t="s">
        <v>197</v>
      </c>
      <c r="H142" s="162" t="s">
        <v>1</v>
      </c>
      <c r="I142" s="164"/>
      <c r="L142" s="161"/>
      <c r="M142" s="165"/>
      <c r="T142" s="166"/>
      <c r="AT142" s="162" t="s">
        <v>165</v>
      </c>
      <c r="AU142" s="162" t="s">
        <v>132</v>
      </c>
      <c r="AV142" s="13" t="s">
        <v>87</v>
      </c>
      <c r="AW142" s="13" t="s">
        <v>34</v>
      </c>
      <c r="AX142" s="13" t="s">
        <v>79</v>
      </c>
      <c r="AY142" s="162" t="s">
        <v>124</v>
      </c>
    </row>
    <row r="143" spans="2:65" s="12" customFormat="1">
      <c r="B143" s="154"/>
      <c r="D143" s="145" t="s">
        <v>165</v>
      </c>
      <c r="E143" s="155" t="s">
        <v>1</v>
      </c>
      <c r="F143" s="156" t="s">
        <v>198</v>
      </c>
      <c r="H143" s="157">
        <v>24.96</v>
      </c>
      <c r="I143" s="158"/>
      <c r="L143" s="154"/>
      <c r="M143" s="159"/>
      <c r="T143" s="160"/>
      <c r="AT143" s="155" t="s">
        <v>165</v>
      </c>
      <c r="AU143" s="155" t="s">
        <v>132</v>
      </c>
      <c r="AV143" s="12" t="s">
        <v>132</v>
      </c>
      <c r="AW143" s="12" t="s">
        <v>34</v>
      </c>
      <c r="AX143" s="12" t="s">
        <v>79</v>
      </c>
      <c r="AY143" s="155" t="s">
        <v>124</v>
      </c>
    </row>
    <row r="144" spans="2:65" s="12" customFormat="1">
      <c r="B144" s="154"/>
      <c r="D144" s="145" t="s">
        <v>165</v>
      </c>
      <c r="E144" s="155" t="s">
        <v>1</v>
      </c>
      <c r="F144" s="156" t="s">
        <v>199</v>
      </c>
      <c r="H144" s="157">
        <v>-2.72</v>
      </c>
      <c r="I144" s="158"/>
      <c r="L144" s="154"/>
      <c r="M144" s="159"/>
      <c r="T144" s="160"/>
      <c r="AT144" s="155" t="s">
        <v>165</v>
      </c>
      <c r="AU144" s="155" t="s">
        <v>132</v>
      </c>
      <c r="AV144" s="12" t="s">
        <v>132</v>
      </c>
      <c r="AW144" s="12" t="s">
        <v>34</v>
      </c>
      <c r="AX144" s="12" t="s">
        <v>79</v>
      </c>
      <c r="AY144" s="155" t="s">
        <v>124</v>
      </c>
    </row>
    <row r="145" spans="2:65" s="14" customFormat="1">
      <c r="B145" s="167"/>
      <c r="D145" s="145" t="s">
        <v>165</v>
      </c>
      <c r="E145" s="168" t="s">
        <v>1</v>
      </c>
      <c r="F145" s="169" t="s">
        <v>200</v>
      </c>
      <c r="H145" s="170">
        <v>51.22</v>
      </c>
      <c r="I145" s="171"/>
      <c r="L145" s="167"/>
      <c r="M145" s="172"/>
      <c r="T145" s="173"/>
      <c r="AT145" s="168" t="s">
        <v>165</v>
      </c>
      <c r="AU145" s="168" t="s">
        <v>132</v>
      </c>
      <c r="AV145" s="14" t="s">
        <v>163</v>
      </c>
      <c r="AW145" s="14" t="s">
        <v>34</v>
      </c>
      <c r="AX145" s="14" t="s">
        <v>87</v>
      </c>
      <c r="AY145" s="168" t="s">
        <v>124</v>
      </c>
    </row>
    <row r="146" spans="2:65" s="1" customFormat="1" ht="16.5" customHeight="1">
      <c r="B146" s="32"/>
      <c r="C146" s="132" t="s">
        <v>201</v>
      </c>
      <c r="D146" s="132" t="s">
        <v>127</v>
      </c>
      <c r="E146" s="133" t="s">
        <v>202</v>
      </c>
      <c r="F146" s="134" t="s">
        <v>203</v>
      </c>
      <c r="G146" s="135" t="s">
        <v>204</v>
      </c>
      <c r="H146" s="136">
        <v>1</v>
      </c>
      <c r="I146" s="137"/>
      <c r="J146" s="138">
        <f t="shared" ref="J146:J157" si="0">ROUND(I146*H146,2)</f>
        <v>0</v>
      </c>
      <c r="K146" s="134" t="s">
        <v>1</v>
      </c>
      <c r="L146" s="32"/>
      <c r="M146" s="139" t="s">
        <v>1</v>
      </c>
      <c r="N146" s="140" t="s">
        <v>45</v>
      </c>
      <c r="P146" s="141">
        <f t="shared" ref="P146:P157" si="1">O146*H146</f>
        <v>0</v>
      </c>
      <c r="Q146" s="141">
        <v>0</v>
      </c>
      <c r="R146" s="141">
        <f t="shared" ref="R146:R157" si="2">Q146*H146</f>
        <v>0</v>
      </c>
      <c r="S146" s="141">
        <v>0.01</v>
      </c>
      <c r="T146" s="142">
        <f t="shared" ref="T146:T157" si="3">S146*H146</f>
        <v>0.01</v>
      </c>
      <c r="AR146" s="143" t="s">
        <v>163</v>
      </c>
      <c r="AT146" s="143" t="s">
        <v>127</v>
      </c>
      <c r="AU146" s="143" t="s">
        <v>132</v>
      </c>
      <c r="AY146" s="17" t="s">
        <v>124</v>
      </c>
      <c r="BE146" s="144">
        <f t="shared" ref="BE146:BE157" si="4">IF(N146="základní",J146,0)</f>
        <v>0</v>
      </c>
      <c r="BF146" s="144">
        <f t="shared" ref="BF146:BF157" si="5">IF(N146="snížená",J146,0)</f>
        <v>0</v>
      </c>
      <c r="BG146" s="144">
        <f t="shared" ref="BG146:BG157" si="6">IF(N146="zákl. přenesená",J146,0)</f>
        <v>0</v>
      </c>
      <c r="BH146" s="144">
        <f t="shared" ref="BH146:BH157" si="7">IF(N146="sníž. přenesená",J146,0)</f>
        <v>0</v>
      </c>
      <c r="BI146" s="144">
        <f t="shared" ref="BI146:BI157" si="8">IF(N146="nulová",J146,0)</f>
        <v>0</v>
      </c>
      <c r="BJ146" s="17" t="s">
        <v>132</v>
      </c>
      <c r="BK146" s="144">
        <f t="shared" ref="BK146:BK157" si="9">ROUND(I146*H146,2)</f>
        <v>0</v>
      </c>
      <c r="BL146" s="17" t="s">
        <v>163</v>
      </c>
      <c r="BM146" s="143" t="s">
        <v>205</v>
      </c>
    </row>
    <row r="147" spans="2:65" s="1" customFormat="1" ht="16.5" customHeight="1">
      <c r="B147" s="32"/>
      <c r="C147" s="132" t="s">
        <v>157</v>
      </c>
      <c r="D147" s="132" t="s">
        <v>127</v>
      </c>
      <c r="E147" s="133" t="s">
        <v>206</v>
      </c>
      <c r="F147" s="134" t="s">
        <v>207</v>
      </c>
      <c r="G147" s="135" t="s">
        <v>204</v>
      </c>
      <c r="H147" s="136">
        <v>1</v>
      </c>
      <c r="I147" s="137"/>
      <c r="J147" s="138">
        <f t="shared" si="0"/>
        <v>0</v>
      </c>
      <c r="K147" s="134" t="s">
        <v>1</v>
      </c>
      <c r="L147" s="32"/>
      <c r="M147" s="139" t="s">
        <v>1</v>
      </c>
      <c r="N147" s="140" t="s">
        <v>45</v>
      </c>
      <c r="P147" s="141">
        <f t="shared" si="1"/>
        <v>0</v>
      </c>
      <c r="Q147" s="141">
        <v>0</v>
      </c>
      <c r="R147" s="141">
        <f t="shared" si="2"/>
        <v>0</v>
      </c>
      <c r="S147" s="141">
        <v>0.01</v>
      </c>
      <c r="T147" s="142">
        <f t="shared" si="3"/>
        <v>0.01</v>
      </c>
      <c r="AR147" s="143" t="s">
        <v>163</v>
      </c>
      <c r="AT147" s="143" t="s">
        <v>127</v>
      </c>
      <c r="AU147" s="143" t="s">
        <v>132</v>
      </c>
      <c r="AY147" s="17" t="s">
        <v>124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7" t="s">
        <v>132</v>
      </c>
      <c r="BK147" s="144">
        <f t="shared" si="9"/>
        <v>0</v>
      </c>
      <c r="BL147" s="17" t="s">
        <v>163</v>
      </c>
      <c r="BM147" s="143" t="s">
        <v>208</v>
      </c>
    </row>
    <row r="148" spans="2:65" s="1" customFormat="1" ht="16.5" customHeight="1">
      <c r="B148" s="32"/>
      <c r="C148" s="132" t="s">
        <v>209</v>
      </c>
      <c r="D148" s="132" t="s">
        <v>127</v>
      </c>
      <c r="E148" s="133" t="s">
        <v>210</v>
      </c>
      <c r="F148" s="134" t="s">
        <v>211</v>
      </c>
      <c r="G148" s="135" t="s">
        <v>204</v>
      </c>
      <c r="H148" s="136">
        <v>1</v>
      </c>
      <c r="I148" s="137"/>
      <c r="J148" s="138">
        <f t="shared" si="0"/>
        <v>0</v>
      </c>
      <c r="K148" s="134" t="s">
        <v>1</v>
      </c>
      <c r="L148" s="32"/>
      <c r="M148" s="139" t="s">
        <v>1</v>
      </c>
      <c r="N148" s="140" t="s">
        <v>45</v>
      </c>
      <c r="P148" s="141">
        <f t="shared" si="1"/>
        <v>0</v>
      </c>
      <c r="Q148" s="141">
        <v>0</v>
      </c>
      <c r="R148" s="141">
        <f t="shared" si="2"/>
        <v>0</v>
      </c>
      <c r="S148" s="141">
        <v>5.0000000000000001E-3</v>
      </c>
      <c r="T148" s="142">
        <f t="shared" si="3"/>
        <v>5.0000000000000001E-3</v>
      </c>
      <c r="AR148" s="143" t="s">
        <v>163</v>
      </c>
      <c r="AT148" s="143" t="s">
        <v>127</v>
      </c>
      <c r="AU148" s="143" t="s">
        <v>132</v>
      </c>
      <c r="AY148" s="17" t="s">
        <v>124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7" t="s">
        <v>132</v>
      </c>
      <c r="BK148" s="144">
        <f t="shared" si="9"/>
        <v>0</v>
      </c>
      <c r="BL148" s="17" t="s">
        <v>163</v>
      </c>
      <c r="BM148" s="143" t="s">
        <v>212</v>
      </c>
    </row>
    <row r="149" spans="2:65" s="1" customFormat="1" ht="16.5" customHeight="1">
      <c r="B149" s="32"/>
      <c r="C149" s="132" t="s">
        <v>213</v>
      </c>
      <c r="D149" s="132" t="s">
        <v>127</v>
      </c>
      <c r="E149" s="133" t="s">
        <v>214</v>
      </c>
      <c r="F149" s="134" t="s">
        <v>215</v>
      </c>
      <c r="G149" s="135" t="s">
        <v>204</v>
      </c>
      <c r="H149" s="136">
        <v>1</v>
      </c>
      <c r="I149" s="137"/>
      <c r="J149" s="138">
        <f t="shared" si="0"/>
        <v>0</v>
      </c>
      <c r="K149" s="134" t="s">
        <v>1</v>
      </c>
      <c r="L149" s="32"/>
      <c r="M149" s="139" t="s">
        <v>1</v>
      </c>
      <c r="N149" s="140" t="s">
        <v>45</v>
      </c>
      <c r="P149" s="141">
        <f t="shared" si="1"/>
        <v>0</v>
      </c>
      <c r="Q149" s="141">
        <v>0</v>
      </c>
      <c r="R149" s="141">
        <f t="shared" si="2"/>
        <v>0</v>
      </c>
      <c r="S149" s="141">
        <v>0.01</v>
      </c>
      <c r="T149" s="142">
        <f t="shared" si="3"/>
        <v>0.01</v>
      </c>
      <c r="AR149" s="143" t="s">
        <v>163</v>
      </c>
      <c r="AT149" s="143" t="s">
        <v>127</v>
      </c>
      <c r="AU149" s="143" t="s">
        <v>132</v>
      </c>
      <c r="AY149" s="17" t="s">
        <v>124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17" t="s">
        <v>132</v>
      </c>
      <c r="BK149" s="144">
        <f t="shared" si="9"/>
        <v>0</v>
      </c>
      <c r="BL149" s="17" t="s">
        <v>163</v>
      </c>
      <c r="BM149" s="143" t="s">
        <v>216</v>
      </c>
    </row>
    <row r="150" spans="2:65" s="1" customFormat="1" ht="16.5" customHeight="1">
      <c r="B150" s="32"/>
      <c r="C150" s="132" t="s">
        <v>8</v>
      </c>
      <c r="D150" s="132" t="s">
        <v>127</v>
      </c>
      <c r="E150" s="133" t="s">
        <v>217</v>
      </c>
      <c r="F150" s="134" t="s">
        <v>218</v>
      </c>
      <c r="G150" s="135" t="s">
        <v>204</v>
      </c>
      <c r="H150" s="136">
        <v>1</v>
      </c>
      <c r="I150" s="137"/>
      <c r="J150" s="138">
        <f t="shared" si="0"/>
        <v>0</v>
      </c>
      <c r="K150" s="134" t="s">
        <v>1</v>
      </c>
      <c r="L150" s="32"/>
      <c r="M150" s="139" t="s">
        <v>1</v>
      </c>
      <c r="N150" s="140" t="s">
        <v>45</v>
      </c>
      <c r="P150" s="141">
        <f t="shared" si="1"/>
        <v>0</v>
      </c>
      <c r="Q150" s="141">
        <v>0</v>
      </c>
      <c r="R150" s="141">
        <f t="shared" si="2"/>
        <v>0</v>
      </c>
      <c r="S150" s="141">
        <v>0.01</v>
      </c>
      <c r="T150" s="142">
        <f t="shared" si="3"/>
        <v>0.01</v>
      </c>
      <c r="AR150" s="143" t="s">
        <v>163</v>
      </c>
      <c r="AT150" s="143" t="s">
        <v>127</v>
      </c>
      <c r="AU150" s="143" t="s">
        <v>132</v>
      </c>
      <c r="AY150" s="17" t="s">
        <v>124</v>
      </c>
      <c r="BE150" s="144">
        <f t="shared" si="4"/>
        <v>0</v>
      </c>
      <c r="BF150" s="144">
        <f t="shared" si="5"/>
        <v>0</v>
      </c>
      <c r="BG150" s="144">
        <f t="shared" si="6"/>
        <v>0</v>
      </c>
      <c r="BH150" s="144">
        <f t="shared" si="7"/>
        <v>0</v>
      </c>
      <c r="BI150" s="144">
        <f t="shared" si="8"/>
        <v>0</v>
      </c>
      <c r="BJ150" s="17" t="s">
        <v>132</v>
      </c>
      <c r="BK150" s="144">
        <f t="shared" si="9"/>
        <v>0</v>
      </c>
      <c r="BL150" s="17" t="s">
        <v>163</v>
      </c>
      <c r="BM150" s="143" t="s">
        <v>219</v>
      </c>
    </row>
    <row r="151" spans="2:65" s="1" customFormat="1" ht="16.5" customHeight="1">
      <c r="B151" s="32"/>
      <c r="C151" s="132" t="s">
        <v>220</v>
      </c>
      <c r="D151" s="132" t="s">
        <v>127</v>
      </c>
      <c r="E151" s="133" t="s">
        <v>221</v>
      </c>
      <c r="F151" s="134" t="s">
        <v>222</v>
      </c>
      <c r="G151" s="135" t="s">
        <v>204</v>
      </c>
      <c r="H151" s="136">
        <v>1</v>
      </c>
      <c r="I151" s="137"/>
      <c r="J151" s="138">
        <f t="shared" si="0"/>
        <v>0</v>
      </c>
      <c r="K151" s="134" t="s">
        <v>1</v>
      </c>
      <c r="L151" s="32"/>
      <c r="M151" s="139" t="s">
        <v>1</v>
      </c>
      <c r="N151" s="140" t="s">
        <v>45</v>
      </c>
      <c r="P151" s="141">
        <f t="shared" si="1"/>
        <v>0</v>
      </c>
      <c r="Q151" s="141">
        <v>0</v>
      </c>
      <c r="R151" s="141">
        <f t="shared" si="2"/>
        <v>0</v>
      </c>
      <c r="S151" s="141">
        <v>0.01</v>
      </c>
      <c r="T151" s="142">
        <f t="shared" si="3"/>
        <v>0.01</v>
      </c>
      <c r="AR151" s="143" t="s">
        <v>163</v>
      </c>
      <c r="AT151" s="143" t="s">
        <v>127</v>
      </c>
      <c r="AU151" s="143" t="s">
        <v>132</v>
      </c>
      <c r="AY151" s="17" t="s">
        <v>124</v>
      </c>
      <c r="BE151" s="144">
        <f t="shared" si="4"/>
        <v>0</v>
      </c>
      <c r="BF151" s="144">
        <f t="shared" si="5"/>
        <v>0</v>
      </c>
      <c r="BG151" s="144">
        <f t="shared" si="6"/>
        <v>0</v>
      </c>
      <c r="BH151" s="144">
        <f t="shared" si="7"/>
        <v>0</v>
      </c>
      <c r="BI151" s="144">
        <f t="shared" si="8"/>
        <v>0</v>
      </c>
      <c r="BJ151" s="17" t="s">
        <v>132</v>
      </c>
      <c r="BK151" s="144">
        <f t="shared" si="9"/>
        <v>0</v>
      </c>
      <c r="BL151" s="17" t="s">
        <v>163</v>
      </c>
      <c r="BM151" s="143" t="s">
        <v>223</v>
      </c>
    </row>
    <row r="152" spans="2:65" s="1" customFormat="1" ht="16.5" customHeight="1">
      <c r="B152" s="32"/>
      <c r="C152" s="132" t="s">
        <v>224</v>
      </c>
      <c r="D152" s="132" t="s">
        <v>127</v>
      </c>
      <c r="E152" s="133" t="s">
        <v>225</v>
      </c>
      <c r="F152" s="134" t="s">
        <v>226</v>
      </c>
      <c r="G152" s="135" t="s">
        <v>204</v>
      </c>
      <c r="H152" s="136">
        <v>2</v>
      </c>
      <c r="I152" s="137"/>
      <c r="J152" s="138">
        <f t="shared" si="0"/>
        <v>0</v>
      </c>
      <c r="K152" s="134" t="s">
        <v>1</v>
      </c>
      <c r="L152" s="32"/>
      <c r="M152" s="139" t="s">
        <v>1</v>
      </c>
      <c r="N152" s="140" t="s">
        <v>45</v>
      </c>
      <c r="P152" s="141">
        <f t="shared" si="1"/>
        <v>0</v>
      </c>
      <c r="Q152" s="141">
        <v>0</v>
      </c>
      <c r="R152" s="141">
        <f t="shared" si="2"/>
        <v>0</v>
      </c>
      <c r="S152" s="141">
        <v>0.05</v>
      </c>
      <c r="T152" s="142">
        <f t="shared" si="3"/>
        <v>0.1</v>
      </c>
      <c r="AR152" s="143" t="s">
        <v>163</v>
      </c>
      <c r="AT152" s="143" t="s">
        <v>127</v>
      </c>
      <c r="AU152" s="143" t="s">
        <v>132</v>
      </c>
      <c r="AY152" s="17" t="s">
        <v>124</v>
      </c>
      <c r="BE152" s="144">
        <f t="shared" si="4"/>
        <v>0</v>
      </c>
      <c r="BF152" s="144">
        <f t="shared" si="5"/>
        <v>0</v>
      </c>
      <c r="BG152" s="144">
        <f t="shared" si="6"/>
        <v>0</v>
      </c>
      <c r="BH152" s="144">
        <f t="shared" si="7"/>
        <v>0</v>
      </c>
      <c r="BI152" s="144">
        <f t="shared" si="8"/>
        <v>0</v>
      </c>
      <c r="BJ152" s="17" t="s">
        <v>132</v>
      </c>
      <c r="BK152" s="144">
        <f t="shared" si="9"/>
        <v>0</v>
      </c>
      <c r="BL152" s="17" t="s">
        <v>163</v>
      </c>
      <c r="BM152" s="143" t="s">
        <v>227</v>
      </c>
    </row>
    <row r="153" spans="2:65" s="1" customFormat="1" ht="16.5" customHeight="1">
      <c r="B153" s="32"/>
      <c r="C153" s="132" t="s">
        <v>228</v>
      </c>
      <c r="D153" s="132" t="s">
        <v>127</v>
      </c>
      <c r="E153" s="133" t="s">
        <v>229</v>
      </c>
      <c r="F153" s="134" t="s">
        <v>230</v>
      </c>
      <c r="G153" s="135" t="s">
        <v>204</v>
      </c>
      <c r="H153" s="136">
        <v>1</v>
      </c>
      <c r="I153" s="137"/>
      <c r="J153" s="138">
        <f t="shared" si="0"/>
        <v>0</v>
      </c>
      <c r="K153" s="134" t="s">
        <v>1</v>
      </c>
      <c r="L153" s="32"/>
      <c r="M153" s="139" t="s">
        <v>1</v>
      </c>
      <c r="N153" s="140" t="s">
        <v>45</v>
      </c>
      <c r="P153" s="141">
        <f t="shared" si="1"/>
        <v>0</v>
      </c>
      <c r="Q153" s="141">
        <v>0</v>
      </c>
      <c r="R153" s="141">
        <f t="shared" si="2"/>
        <v>0</v>
      </c>
      <c r="S153" s="141">
        <v>0.09</v>
      </c>
      <c r="T153" s="142">
        <f t="shared" si="3"/>
        <v>0.09</v>
      </c>
      <c r="AR153" s="143" t="s">
        <v>163</v>
      </c>
      <c r="AT153" s="143" t="s">
        <v>127</v>
      </c>
      <c r="AU153" s="143" t="s">
        <v>132</v>
      </c>
      <c r="AY153" s="17" t="s">
        <v>124</v>
      </c>
      <c r="BE153" s="144">
        <f t="shared" si="4"/>
        <v>0</v>
      </c>
      <c r="BF153" s="144">
        <f t="shared" si="5"/>
        <v>0</v>
      </c>
      <c r="BG153" s="144">
        <f t="shared" si="6"/>
        <v>0</v>
      </c>
      <c r="BH153" s="144">
        <f t="shared" si="7"/>
        <v>0</v>
      </c>
      <c r="BI153" s="144">
        <f t="shared" si="8"/>
        <v>0</v>
      </c>
      <c r="BJ153" s="17" t="s">
        <v>132</v>
      </c>
      <c r="BK153" s="144">
        <f t="shared" si="9"/>
        <v>0</v>
      </c>
      <c r="BL153" s="17" t="s">
        <v>163</v>
      </c>
      <c r="BM153" s="143" t="s">
        <v>231</v>
      </c>
    </row>
    <row r="154" spans="2:65" s="1" customFormat="1" ht="16.5" customHeight="1">
      <c r="B154" s="32"/>
      <c r="C154" s="132" t="s">
        <v>232</v>
      </c>
      <c r="D154" s="132" t="s">
        <v>127</v>
      </c>
      <c r="E154" s="133" t="s">
        <v>233</v>
      </c>
      <c r="F154" s="134" t="s">
        <v>234</v>
      </c>
      <c r="G154" s="135" t="s">
        <v>204</v>
      </c>
      <c r="H154" s="136">
        <v>1</v>
      </c>
      <c r="I154" s="137"/>
      <c r="J154" s="138">
        <f t="shared" si="0"/>
        <v>0</v>
      </c>
      <c r="K154" s="134" t="s">
        <v>1</v>
      </c>
      <c r="L154" s="32"/>
      <c r="M154" s="139" t="s">
        <v>1</v>
      </c>
      <c r="N154" s="140" t="s">
        <v>45</v>
      </c>
      <c r="P154" s="141">
        <f t="shared" si="1"/>
        <v>0</v>
      </c>
      <c r="Q154" s="141">
        <v>0</v>
      </c>
      <c r="R154" s="141">
        <f t="shared" si="2"/>
        <v>0</v>
      </c>
      <c r="S154" s="141">
        <v>0.02</v>
      </c>
      <c r="T154" s="142">
        <f t="shared" si="3"/>
        <v>0.02</v>
      </c>
      <c r="AR154" s="143" t="s">
        <v>163</v>
      </c>
      <c r="AT154" s="143" t="s">
        <v>127</v>
      </c>
      <c r="AU154" s="143" t="s">
        <v>132</v>
      </c>
      <c r="AY154" s="17" t="s">
        <v>124</v>
      </c>
      <c r="BE154" s="144">
        <f t="shared" si="4"/>
        <v>0</v>
      </c>
      <c r="BF154" s="144">
        <f t="shared" si="5"/>
        <v>0</v>
      </c>
      <c r="BG154" s="144">
        <f t="shared" si="6"/>
        <v>0</v>
      </c>
      <c r="BH154" s="144">
        <f t="shared" si="7"/>
        <v>0</v>
      </c>
      <c r="BI154" s="144">
        <f t="shared" si="8"/>
        <v>0</v>
      </c>
      <c r="BJ154" s="17" t="s">
        <v>132</v>
      </c>
      <c r="BK154" s="144">
        <f t="shared" si="9"/>
        <v>0</v>
      </c>
      <c r="BL154" s="17" t="s">
        <v>163</v>
      </c>
      <c r="BM154" s="143" t="s">
        <v>235</v>
      </c>
    </row>
    <row r="155" spans="2:65" s="1" customFormat="1" ht="16.5" customHeight="1">
      <c r="B155" s="32"/>
      <c r="C155" s="132" t="s">
        <v>236</v>
      </c>
      <c r="D155" s="132" t="s">
        <v>127</v>
      </c>
      <c r="E155" s="133" t="s">
        <v>237</v>
      </c>
      <c r="F155" s="134" t="s">
        <v>238</v>
      </c>
      <c r="G155" s="135" t="s">
        <v>204</v>
      </c>
      <c r="H155" s="136">
        <v>2</v>
      </c>
      <c r="I155" s="137"/>
      <c r="J155" s="138">
        <f t="shared" si="0"/>
        <v>0</v>
      </c>
      <c r="K155" s="134" t="s">
        <v>1</v>
      </c>
      <c r="L155" s="32"/>
      <c r="M155" s="139" t="s">
        <v>1</v>
      </c>
      <c r="N155" s="140" t="s">
        <v>45</v>
      </c>
      <c r="P155" s="141">
        <f t="shared" si="1"/>
        <v>0</v>
      </c>
      <c r="Q155" s="141">
        <v>0</v>
      </c>
      <c r="R155" s="141">
        <f t="shared" si="2"/>
        <v>0</v>
      </c>
      <c r="S155" s="141">
        <v>0.09</v>
      </c>
      <c r="T155" s="142">
        <f t="shared" si="3"/>
        <v>0.18</v>
      </c>
      <c r="AR155" s="143" t="s">
        <v>163</v>
      </c>
      <c r="AT155" s="143" t="s">
        <v>127</v>
      </c>
      <c r="AU155" s="143" t="s">
        <v>132</v>
      </c>
      <c r="AY155" s="17" t="s">
        <v>124</v>
      </c>
      <c r="BE155" s="144">
        <f t="shared" si="4"/>
        <v>0</v>
      </c>
      <c r="BF155" s="144">
        <f t="shared" si="5"/>
        <v>0</v>
      </c>
      <c r="BG155" s="144">
        <f t="shared" si="6"/>
        <v>0</v>
      </c>
      <c r="BH155" s="144">
        <f t="shared" si="7"/>
        <v>0</v>
      </c>
      <c r="BI155" s="144">
        <f t="shared" si="8"/>
        <v>0</v>
      </c>
      <c r="BJ155" s="17" t="s">
        <v>132</v>
      </c>
      <c r="BK155" s="144">
        <f t="shared" si="9"/>
        <v>0</v>
      </c>
      <c r="BL155" s="17" t="s">
        <v>163</v>
      </c>
      <c r="BM155" s="143" t="s">
        <v>239</v>
      </c>
    </row>
    <row r="156" spans="2:65" s="1" customFormat="1" ht="16.5" customHeight="1">
      <c r="B156" s="32"/>
      <c r="C156" s="132" t="s">
        <v>240</v>
      </c>
      <c r="D156" s="132" t="s">
        <v>127</v>
      </c>
      <c r="E156" s="133" t="s">
        <v>241</v>
      </c>
      <c r="F156" s="134" t="s">
        <v>242</v>
      </c>
      <c r="G156" s="135" t="s">
        <v>204</v>
      </c>
      <c r="H156" s="136">
        <v>1</v>
      </c>
      <c r="I156" s="137"/>
      <c r="J156" s="138">
        <f t="shared" si="0"/>
        <v>0</v>
      </c>
      <c r="K156" s="134" t="s">
        <v>1</v>
      </c>
      <c r="L156" s="32"/>
      <c r="M156" s="139" t="s">
        <v>1</v>
      </c>
      <c r="N156" s="140" t="s">
        <v>45</v>
      </c>
      <c r="P156" s="141">
        <f t="shared" si="1"/>
        <v>0</v>
      </c>
      <c r="Q156" s="141">
        <v>0</v>
      </c>
      <c r="R156" s="141">
        <f t="shared" si="2"/>
        <v>0</v>
      </c>
      <c r="S156" s="141">
        <v>0.09</v>
      </c>
      <c r="T156" s="142">
        <f t="shared" si="3"/>
        <v>0.09</v>
      </c>
      <c r="AR156" s="143" t="s">
        <v>163</v>
      </c>
      <c r="AT156" s="143" t="s">
        <v>127</v>
      </c>
      <c r="AU156" s="143" t="s">
        <v>132</v>
      </c>
      <c r="AY156" s="17" t="s">
        <v>124</v>
      </c>
      <c r="BE156" s="144">
        <f t="shared" si="4"/>
        <v>0</v>
      </c>
      <c r="BF156" s="144">
        <f t="shared" si="5"/>
        <v>0</v>
      </c>
      <c r="BG156" s="144">
        <f t="shared" si="6"/>
        <v>0</v>
      </c>
      <c r="BH156" s="144">
        <f t="shared" si="7"/>
        <v>0</v>
      </c>
      <c r="BI156" s="144">
        <f t="shared" si="8"/>
        <v>0</v>
      </c>
      <c r="BJ156" s="17" t="s">
        <v>132</v>
      </c>
      <c r="BK156" s="144">
        <f t="shared" si="9"/>
        <v>0</v>
      </c>
      <c r="BL156" s="17" t="s">
        <v>163</v>
      </c>
      <c r="BM156" s="143" t="s">
        <v>243</v>
      </c>
    </row>
    <row r="157" spans="2:65" s="1" customFormat="1" ht="16.5" customHeight="1">
      <c r="B157" s="32"/>
      <c r="C157" s="132" t="s">
        <v>244</v>
      </c>
      <c r="D157" s="132" t="s">
        <v>127</v>
      </c>
      <c r="E157" s="133" t="s">
        <v>245</v>
      </c>
      <c r="F157" s="134" t="s">
        <v>246</v>
      </c>
      <c r="G157" s="135" t="s">
        <v>169</v>
      </c>
      <c r="H157" s="136">
        <v>35.700000000000003</v>
      </c>
      <c r="I157" s="137"/>
      <c r="J157" s="138">
        <f t="shared" si="0"/>
        <v>0</v>
      </c>
      <c r="K157" s="134" t="s">
        <v>1</v>
      </c>
      <c r="L157" s="32"/>
      <c r="M157" s="139" t="s">
        <v>1</v>
      </c>
      <c r="N157" s="140" t="s">
        <v>45</v>
      </c>
      <c r="P157" s="141">
        <f t="shared" si="1"/>
        <v>0</v>
      </c>
      <c r="Q157" s="141">
        <v>0</v>
      </c>
      <c r="R157" s="141">
        <f t="shared" si="2"/>
        <v>0</v>
      </c>
      <c r="S157" s="141">
        <v>0</v>
      </c>
      <c r="T157" s="142">
        <f t="shared" si="3"/>
        <v>0</v>
      </c>
      <c r="AR157" s="143" t="s">
        <v>163</v>
      </c>
      <c r="AT157" s="143" t="s">
        <v>127</v>
      </c>
      <c r="AU157" s="143" t="s">
        <v>132</v>
      </c>
      <c r="AY157" s="17" t="s">
        <v>124</v>
      </c>
      <c r="BE157" s="144">
        <f t="shared" si="4"/>
        <v>0</v>
      </c>
      <c r="BF157" s="144">
        <f t="shared" si="5"/>
        <v>0</v>
      </c>
      <c r="BG157" s="144">
        <f t="shared" si="6"/>
        <v>0</v>
      </c>
      <c r="BH157" s="144">
        <f t="shared" si="7"/>
        <v>0</v>
      </c>
      <c r="BI157" s="144">
        <f t="shared" si="8"/>
        <v>0</v>
      </c>
      <c r="BJ157" s="17" t="s">
        <v>132</v>
      </c>
      <c r="BK157" s="144">
        <f t="shared" si="9"/>
        <v>0</v>
      </c>
      <c r="BL157" s="17" t="s">
        <v>163</v>
      </c>
      <c r="BM157" s="143" t="s">
        <v>247</v>
      </c>
    </row>
    <row r="158" spans="2:65" s="12" customFormat="1">
      <c r="B158" s="154"/>
      <c r="D158" s="145" t="s">
        <v>165</v>
      </c>
      <c r="E158" s="155" t="s">
        <v>1</v>
      </c>
      <c r="F158" s="156" t="s">
        <v>248</v>
      </c>
      <c r="H158" s="157">
        <v>35.700000000000003</v>
      </c>
      <c r="I158" s="158"/>
      <c r="L158" s="154"/>
      <c r="M158" s="159"/>
      <c r="T158" s="160"/>
      <c r="AT158" s="155" t="s">
        <v>165</v>
      </c>
      <c r="AU158" s="155" t="s">
        <v>132</v>
      </c>
      <c r="AV158" s="12" t="s">
        <v>132</v>
      </c>
      <c r="AW158" s="12" t="s">
        <v>34</v>
      </c>
      <c r="AX158" s="12" t="s">
        <v>87</v>
      </c>
      <c r="AY158" s="155" t="s">
        <v>124</v>
      </c>
    </row>
    <row r="159" spans="2:65" s="11" customFormat="1" ht="22.9" customHeight="1">
      <c r="B159" s="120"/>
      <c r="D159" s="121" t="s">
        <v>78</v>
      </c>
      <c r="E159" s="130" t="s">
        <v>249</v>
      </c>
      <c r="F159" s="130" t="s">
        <v>250</v>
      </c>
      <c r="I159" s="123"/>
      <c r="J159" s="131">
        <f>BK159</f>
        <v>0</v>
      </c>
      <c r="L159" s="120"/>
      <c r="M159" s="125"/>
      <c r="P159" s="126">
        <f>SUM(P160:P164)</f>
        <v>0</v>
      </c>
      <c r="R159" s="126">
        <f>SUM(R160:R164)</f>
        <v>0</v>
      </c>
      <c r="T159" s="127">
        <f>SUM(T160:T164)</f>
        <v>0</v>
      </c>
      <c r="AR159" s="121" t="s">
        <v>87</v>
      </c>
      <c r="AT159" s="128" t="s">
        <v>78</v>
      </c>
      <c r="AU159" s="128" t="s">
        <v>87</v>
      </c>
      <c r="AY159" s="121" t="s">
        <v>124</v>
      </c>
      <c r="BK159" s="129">
        <f>SUM(BK160:BK164)</f>
        <v>0</v>
      </c>
    </row>
    <row r="160" spans="2:65" s="1" customFormat="1" ht="16.5" customHeight="1">
      <c r="B160" s="32"/>
      <c r="C160" s="132" t="s">
        <v>251</v>
      </c>
      <c r="D160" s="132" t="s">
        <v>127</v>
      </c>
      <c r="E160" s="133" t="s">
        <v>252</v>
      </c>
      <c r="F160" s="134" t="s">
        <v>253</v>
      </c>
      <c r="G160" s="135" t="s">
        <v>254</v>
      </c>
      <c r="H160" s="136">
        <v>29.718</v>
      </c>
      <c r="I160" s="137"/>
      <c r="J160" s="138">
        <f>ROUND(I160*H160,2)</f>
        <v>0</v>
      </c>
      <c r="K160" s="134" t="s">
        <v>162</v>
      </c>
      <c r="L160" s="32"/>
      <c r="M160" s="139" t="s">
        <v>1</v>
      </c>
      <c r="N160" s="140" t="s">
        <v>45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163</v>
      </c>
      <c r="AT160" s="143" t="s">
        <v>127</v>
      </c>
      <c r="AU160" s="143" t="s">
        <v>132</v>
      </c>
      <c r="AY160" s="17" t="s">
        <v>124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132</v>
      </c>
      <c r="BK160" s="144">
        <f>ROUND(I160*H160,2)</f>
        <v>0</v>
      </c>
      <c r="BL160" s="17" t="s">
        <v>163</v>
      </c>
      <c r="BM160" s="143" t="s">
        <v>255</v>
      </c>
    </row>
    <row r="161" spans="2:65" s="1" customFormat="1" ht="16.5" customHeight="1">
      <c r="B161" s="32"/>
      <c r="C161" s="132" t="s">
        <v>7</v>
      </c>
      <c r="D161" s="132" t="s">
        <v>127</v>
      </c>
      <c r="E161" s="133" t="s">
        <v>256</v>
      </c>
      <c r="F161" s="134" t="s">
        <v>257</v>
      </c>
      <c r="G161" s="135" t="s">
        <v>254</v>
      </c>
      <c r="H161" s="136">
        <v>29.718</v>
      </c>
      <c r="I161" s="137"/>
      <c r="J161" s="138">
        <f>ROUND(I161*H161,2)</f>
        <v>0</v>
      </c>
      <c r="K161" s="134" t="s">
        <v>162</v>
      </c>
      <c r="L161" s="32"/>
      <c r="M161" s="139" t="s">
        <v>1</v>
      </c>
      <c r="N161" s="140" t="s">
        <v>45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163</v>
      </c>
      <c r="AT161" s="143" t="s">
        <v>127</v>
      </c>
      <c r="AU161" s="143" t="s">
        <v>132</v>
      </c>
      <c r="AY161" s="17" t="s">
        <v>124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132</v>
      </c>
      <c r="BK161" s="144">
        <f>ROUND(I161*H161,2)</f>
        <v>0</v>
      </c>
      <c r="BL161" s="17" t="s">
        <v>163</v>
      </c>
      <c r="BM161" s="143" t="s">
        <v>258</v>
      </c>
    </row>
    <row r="162" spans="2:65" s="1" customFormat="1" ht="16.5" customHeight="1">
      <c r="B162" s="32"/>
      <c r="C162" s="132" t="s">
        <v>259</v>
      </c>
      <c r="D162" s="132" t="s">
        <v>127</v>
      </c>
      <c r="E162" s="133" t="s">
        <v>260</v>
      </c>
      <c r="F162" s="134" t="s">
        <v>261</v>
      </c>
      <c r="G162" s="135" t="s">
        <v>254</v>
      </c>
      <c r="H162" s="136">
        <v>29.718</v>
      </c>
      <c r="I162" s="137"/>
      <c r="J162" s="138">
        <f>ROUND(I162*H162,2)</f>
        <v>0</v>
      </c>
      <c r="K162" s="134" t="s">
        <v>162</v>
      </c>
      <c r="L162" s="32"/>
      <c r="M162" s="139" t="s">
        <v>1</v>
      </c>
      <c r="N162" s="140" t="s">
        <v>45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163</v>
      </c>
      <c r="AT162" s="143" t="s">
        <v>127</v>
      </c>
      <c r="AU162" s="143" t="s">
        <v>132</v>
      </c>
      <c r="AY162" s="17" t="s">
        <v>124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132</v>
      </c>
      <c r="BK162" s="144">
        <f>ROUND(I162*H162,2)</f>
        <v>0</v>
      </c>
      <c r="BL162" s="17" t="s">
        <v>163</v>
      </c>
      <c r="BM162" s="143" t="s">
        <v>262</v>
      </c>
    </row>
    <row r="163" spans="2:65" s="1" customFormat="1" ht="19.5">
      <c r="B163" s="32"/>
      <c r="D163" s="145" t="s">
        <v>139</v>
      </c>
      <c r="F163" s="146" t="s">
        <v>263</v>
      </c>
      <c r="I163" s="147"/>
      <c r="L163" s="32"/>
      <c r="M163" s="148"/>
      <c r="T163" s="56"/>
      <c r="AT163" s="17" t="s">
        <v>139</v>
      </c>
      <c r="AU163" s="17" t="s">
        <v>132</v>
      </c>
    </row>
    <row r="164" spans="2:65" s="1" customFormat="1" ht="21.75" customHeight="1">
      <c r="B164" s="32"/>
      <c r="C164" s="132" t="s">
        <v>264</v>
      </c>
      <c r="D164" s="132" t="s">
        <v>127</v>
      </c>
      <c r="E164" s="133" t="s">
        <v>265</v>
      </c>
      <c r="F164" s="134" t="s">
        <v>266</v>
      </c>
      <c r="G164" s="135" t="s">
        <v>254</v>
      </c>
      <c r="H164" s="136">
        <v>29.718</v>
      </c>
      <c r="I164" s="137"/>
      <c r="J164" s="138">
        <f>ROUND(I164*H164,2)</f>
        <v>0</v>
      </c>
      <c r="K164" s="134" t="s">
        <v>162</v>
      </c>
      <c r="L164" s="32"/>
      <c r="M164" s="139" t="s">
        <v>1</v>
      </c>
      <c r="N164" s="140" t="s">
        <v>45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163</v>
      </c>
      <c r="AT164" s="143" t="s">
        <v>127</v>
      </c>
      <c r="AU164" s="143" t="s">
        <v>132</v>
      </c>
      <c r="AY164" s="17" t="s">
        <v>124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132</v>
      </c>
      <c r="BK164" s="144">
        <f>ROUND(I164*H164,2)</f>
        <v>0</v>
      </c>
      <c r="BL164" s="17" t="s">
        <v>163</v>
      </c>
      <c r="BM164" s="143" t="s">
        <v>267</v>
      </c>
    </row>
    <row r="165" spans="2:65" s="11" customFormat="1" ht="25.9" customHeight="1">
      <c r="B165" s="120"/>
      <c r="D165" s="121" t="s">
        <v>78</v>
      </c>
      <c r="E165" s="122" t="s">
        <v>268</v>
      </c>
      <c r="F165" s="122" t="s">
        <v>269</v>
      </c>
      <c r="I165" s="123"/>
      <c r="J165" s="124">
        <f>BK165</f>
        <v>0</v>
      </c>
      <c r="L165" s="120"/>
      <c r="M165" s="125"/>
      <c r="P165" s="126">
        <f>P166+P169+P176</f>
        <v>0</v>
      </c>
      <c r="R165" s="126">
        <f>R166+R169+R176</f>
        <v>0</v>
      </c>
      <c r="T165" s="127">
        <f>T166+T169+T176</f>
        <v>1.2613836</v>
      </c>
      <c r="AR165" s="121" t="s">
        <v>132</v>
      </c>
      <c r="AT165" s="128" t="s">
        <v>78</v>
      </c>
      <c r="AU165" s="128" t="s">
        <v>79</v>
      </c>
      <c r="AY165" s="121" t="s">
        <v>124</v>
      </c>
      <c r="BK165" s="129">
        <f>BK166+BK169+BK176</f>
        <v>0</v>
      </c>
    </row>
    <row r="166" spans="2:65" s="11" customFormat="1" ht="22.9" customHeight="1">
      <c r="B166" s="120"/>
      <c r="D166" s="121" t="s">
        <v>78</v>
      </c>
      <c r="E166" s="130" t="s">
        <v>270</v>
      </c>
      <c r="F166" s="130" t="s">
        <v>271</v>
      </c>
      <c r="I166" s="123"/>
      <c r="J166" s="131">
        <f>BK166</f>
        <v>0</v>
      </c>
      <c r="L166" s="120"/>
      <c r="M166" s="125"/>
      <c r="P166" s="126">
        <f>SUM(P167:P168)</f>
        <v>0</v>
      </c>
      <c r="R166" s="126">
        <f>SUM(R167:R168)</f>
        <v>0</v>
      </c>
      <c r="T166" s="127">
        <f>SUM(T167:T168)</f>
        <v>0.2336</v>
      </c>
      <c r="AR166" s="121" t="s">
        <v>132</v>
      </c>
      <c r="AT166" s="128" t="s">
        <v>78</v>
      </c>
      <c r="AU166" s="128" t="s">
        <v>87</v>
      </c>
      <c r="AY166" s="121" t="s">
        <v>124</v>
      </c>
      <c r="BK166" s="129">
        <f>SUM(BK167:BK168)</f>
        <v>0</v>
      </c>
    </row>
    <row r="167" spans="2:65" s="1" customFormat="1" ht="16.5" customHeight="1">
      <c r="B167" s="32"/>
      <c r="C167" s="132" t="s">
        <v>272</v>
      </c>
      <c r="D167" s="132" t="s">
        <v>127</v>
      </c>
      <c r="E167" s="133" t="s">
        <v>273</v>
      </c>
      <c r="F167" s="134" t="s">
        <v>274</v>
      </c>
      <c r="G167" s="135" t="s">
        <v>161</v>
      </c>
      <c r="H167" s="136">
        <v>73</v>
      </c>
      <c r="I167" s="137"/>
      <c r="J167" s="138">
        <f>ROUND(I167*H167,2)</f>
        <v>0</v>
      </c>
      <c r="K167" s="134" t="s">
        <v>162</v>
      </c>
      <c r="L167" s="32"/>
      <c r="M167" s="139" t="s">
        <v>1</v>
      </c>
      <c r="N167" s="140" t="s">
        <v>45</v>
      </c>
      <c r="P167" s="141">
        <f>O167*H167</f>
        <v>0</v>
      </c>
      <c r="Q167" s="141">
        <v>0</v>
      </c>
      <c r="R167" s="141">
        <f>Q167*H167</f>
        <v>0</v>
      </c>
      <c r="S167" s="141">
        <v>3.2000000000000002E-3</v>
      </c>
      <c r="T167" s="142">
        <f>S167*H167</f>
        <v>0.2336</v>
      </c>
      <c r="AR167" s="143" t="s">
        <v>232</v>
      </c>
      <c r="AT167" s="143" t="s">
        <v>127</v>
      </c>
      <c r="AU167" s="143" t="s">
        <v>132</v>
      </c>
      <c r="AY167" s="17" t="s">
        <v>124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132</v>
      </c>
      <c r="BK167" s="144">
        <f>ROUND(I167*H167,2)</f>
        <v>0</v>
      </c>
      <c r="BL167" s="17" t="s">
        <v>232</v>
      </c>
      <c r="BM167" s="143" t="s">
        <v>275</v>
      </c>
    </row>
    <row r="168" spans="2:65" s="12" customFormat="1">
      <c r="B168" s="154"/>
      <c r="D168" s="145" t="s">
        <v>165</v>
      </c>
      <c r="E168" s="155" t="s">
        <v>1</v>
      </c>
      <c r="F168" s="156" t="s">
        <v>276</v>
      </c>
      <c r="H168" s="157">
        <v>73</v>
      </c>
      <c r="I168" s="158"/>
      <c r="L168" s="154"/>
      <c r="M168" s="159"/>
      <c r="T168" s="160"/>
      <c r="AT168" s="155" t="s">
        <v>165</v>
      </c>
      <c r="AU168" s="155" t="s">
        <v>132</v>
      </c>
      <c r="AV168" s="12" t="s">
        <v>132</v>
      </c>
      <c r="AW168" s="12" t="s">
        <v>34</v>
      </c>
      <c r="AX168" s="12" t="s">
        <v>87</v>
      </c>
      <c r="AY168" s="155" t="s">
        <v>124</v>
      </c>
    </row>
    <row r="169" spans="2:65" s="11" customFormat="1" ht="22.9" customHeight="1">
      <c r="B169" s="120"/>
      <c r="D169" s="121" t="s">
        <v>78</v>
      </c>
      <c r="E169" s="130" t="s">
        <v>277</v>
      </c>
      <c r="F169" s="130" t="s">
        <v>278</v>
      </c>
      <c r="I169" s="123"/>
      <c r="J169" s="131">
        <f>BK169</f>
        <v>0</v>
      </c>
      <c r="L169" s="120"/>
      <c r="M169" s="125"/>
      <c r="P169" s="126">
        <f>SUM(P170:P175)</f>
        <v>0</v>
      </c>
      <c r="R169" s="126">
        <f>SUM(R170:R175)</f>
        <v>0</v>
      </c>
      <c r="T169" s="127">
        <f>SUM(T170:T175)</f>
        <v>0.44378360000000006</v>
      </c>
      <c r="AR169" s="121" t="s">
        <v>132</v>
      </c>
      <c r="AT169" s="128" t="s">
        <v>78</v>
      </c>
      <c r="AU169" s="128" t="s">
        <v>87</v>
      </c>
      <c r="AY169" s="121" t="s">
        <v>124</v>
      </c>
      <c r="BK169" s="129">
        <f>SUM(BK170:BK175)</f>
        <v>0</v>
      </c>
    </row>
    <row r="170" spans="2:65" s="1" customFormat="1" ht="16.5" customHeight="1">
      <c r="B170" s="32"/>
      <c r="C170" s="132" t="s">
        <v>279</v>
      </c>
      <c r="D170" s="132" t="s">
        <v>127</v>
      </c>
      <c r="E170" s="133" t="s">
        <v>280</v>
      </c>
      <c r="F170" s="134" t="s">
        <v>281</v>
      </c>
      <c r="G170" s="135" t="s">
        <v>169</v>
      </c>
      <c r="H170" s="136">
        <v>36.5</v>
      </c>
      <c r="I170" s="137"/>
      <c r="J170" s="138">
        <f>ROUND(I170*H170,2)</f>
        <v>0</v>
      </c>
      <c r="K170" s="134" t="s">
        <v>162</v>
      </c>
      <c r="L170" s="32"/>
      <c r="M170" s="139" t="s">
        <v>1</v>
      </c>
      <c r="N170" s="140" t="s">
        <v>45</v>
      </c>
      <c r="P170" s="141">
        <f>O170*H170</f>
        <v>0</v>
      </c>
      <c r="Q170" s="141">
        <v>0</v>
      </c>
      <c r="R170" s="141">
        <f>Q170*H170</f>
        <v>0</v>
      </c>
      <c r="S170" s="141">
        <v>1.91E-3</v>
      </c>
      <c r="T170" s="142">
        <f>S170*H170</f>
        <v>6.9714999999999999E-2</v>
      </c>
      <c r="AR170" s="143" t="s">
        <v>232</v>
      </c>
      <c r="AT170" s="143" t="s">
        <v>127</v>
      </c>
      <c r="AU170" s="143" t="s">
        <v>132</v>
      </c>
      <c r="AY170" s="17" t="s">
        <v>124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132</v>
      </c>
      <c r="BK170" s="144">
        <f>ROUND(I170*H170,2)</f>
        <v>0</v>
      </c>
      <c r="BL170" s="17" t="s">
        <v>232</v>
      </c>
      <c r="BM170" s="143" t="s">
        <v>282</v>
      </c>
    </row>
    <row r="171" spans="2:65" s="12" customFormat="1">
      <c r="B171" s="154"/>
      <c r="D171" s="145" t="s">
        <v>165</v>
      </c>
      <c r="E171" s="155" t="s">
        <v>1</v>
      </c>
      <c r="F171" s="156" t="s">
        <v>283</v>
      </c>
      <c r="H171" s="157">
        <v>36.5</v>
      </c>
      <c r="I171" s="158"/>
      <c r="L171" s="154"/>
      <c r="M171" s="159"/>
      <c r="T171" s="160"/>
      <c r="AT171" s="155" t="s">
        <v>165</v>
      </c>
      <c r="AU171" s="155" t="s">
        <v>132</v>
      </c>
      <c r="AV171" s="12" t="s">
        <v>132</v>
      </c>
      <c r="AW171" s="12" t="s">
        <v>34</v>
      </c>
      <c r="AX171" s="12" t="s">
        <v>87</v>
      </c>
      <c r="AY171" s="155" t="s">
        <v>124</v>
      </c>
    </row>
    <row r="172" spans="2:65" s="1" customFormat="1" ht="16.5" customHeight="1">
      <c r="B172" s="32"/>
      <c r="C172" s="132" t="s">
        <v>284</v>
      </c>
      <c r="D172" s="132" t="s">
        <v>127</v>
      </c>
      <c r="E172" s="133" t="s">
        <v>285</v>
      </c>
      <c r="F172" s="134" t="s">
        <v>286</v>
      </c>
      <c r="G172" s="135" t="s">
        <v>169</v>
      </c>
      <c r="H172" s="136">
        <v>162.18</v>
      </c>
      <c r="I172" s="137"/>
      <c r="J172" s="138">
        <f>ROUND(I172*H172,2)</f>
        <v>0</v>
      </c>
      <c r="K172" s="134" t="s">
        <v>162</v>
      </c>
      <c r="L172" s="32"/>
      <c r="M172" s="139" t="s">
        <v>1</v>
      </c>
      <c r="N172" s="140" t="s">
        <v>45</v>
      </c>
      <c r="P172" s="141">
        <f>O172*H172</f>
        <v>0</v>
      </c>
      <c r="Q172" s="141">
        <v>0</v>
      </c>
      <c r="R172" s="141">
        <f>Q172*H172</f>
        <v>0</v>
      </c>
      <c r="S172" s="141">
        <v>1.67E-3</v>
      </c>
      <c r="T172" s="142">
        <f>S172*H172</f>
        <v>0.27084060000000004</v>
      </c>
      <c r="AR172" s="143" t="s">
        <v>232</v>
      </c>
      <c r="AT172" s="143" t="s">
        <v>127</v>
      </c>
      <c r="AU172" s="143" t="s">
        <v>132</v>
      </c>
      <c r="AY172" s="17" t="s">
        <v>124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132</v>
      </c>
      <c r="BK172" s="144">
        <f>ROUND(I172*H172,2)</f>
        <v>0</v>
      </c>
      <c r="BL172" s="17" t="s">
        <v>232</v>
      </c>
      <c r="BM172" s="143" t="s">
        <v>287</v>
      </c>
    </row>
    <row r="173" spans="2:65" s="12" customFormat="1">
      <c r="B173" s="154"/>
      <c r="D173" s="145" t="s">
        <v>165</v>
      </c>
      <c r="E173" s="155" t="s">
        <v>1</v>
      </c>
      <c r="F173" s="156" t="s">
        <v>288</v>
      </c>
      <c r="H173" s="157">
        <v>162.18</v>
      </c>
      <c r="I173" s="158"/>
      <c r="L173" s="154"/>
      <c r="M173" s="159"/>
      <c r="T173" s="160"/>
      <c r="AT173" s="155" t="s">
        <v>165</v>
      </c>
      <c r="AU173" s="155" t="s">
        <v>132</v>
      </c>
      <c r="AV173" s="12" t="s">
        <v>132</v>
      </c>
      <c r="AW173" s="12" t="s">
        <v>34</v>
      </c>
      <c r="AX173" s="12" t="s">
        <v>87</v>
      </c>
      <c r="AY173" s="155" t="s">
        <v>124</v>
      </c>
    </row>
    <row r="174" spans="2:65" s="1" customFormat="1" ht="16.5" customHeight="1">
      <c r="B174" s="32"/>
      <c r="C174" s="132" t="s">
        <v>289</v>
      </c>
      <c r="D174" s="132" t="s">
        <v>127</v>
      </c>
      <c r="E174" s="133" t="s">
        <v>290</v>
      </c>
      <c r="F174" s="134" t="s">
        <v>291</v>
      </c>
      <c r="G174" s="135" t="s">
        <v>169</v>
      </c>
      <c r="H174" s="136">
        <v>26.2</v>
      </c>
      <c r="I174" s="137"/>
      <c r="J174" s="138">
        <f>ROUND(I174*H174,2)</f>
        <v>0</v>
      </c>
      <c r="K174" s="134" t="s">
        <v>162</v>
      </c>
      <c r="L174" s="32"/>
      <c r="M174" s="139" t="s">
        <v>1</v>
      </c>
      <c r="N174" s="140" t="s">
        <v>45</v>
      </c>
      <c r="P174" s="141">
        <f>O174*H174</f>
        <v>0</v>
      </c>
      <c r="Q174" s="141">
        <v>0</v>
      </c>
      <c r="R174" s="141">
        <f>Q174*H174</f>
        <v>0</v>
      </c>
      <c r="S174" s="141">
        <v>3.9399999999999999E-3</v>
      </c>
      <c r="T174" s="142">
        <f>S174*H174</f>
        <v>0.103228</v>
      </c>
      <c r="AR174" s="143" t="s">
        <v>232</v>
      </c>
      <c r="AT174" s="143" t="s">
        <v>127</v>
      </c>
      <c r="AU174" s="143" t="s">
        <v>132</v>
      </c>
      <c r="AY174" s="17" t="s">
        <v>124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132</v>
      </c>
      <c r="BK174" s="144">
        <f>ROUND(I174*H174,2)</f>
        <v>0</v>
      </c>
      <c r="BL174" s="17" t="s">
        <v>232</v>
      </c>
      <c r="BM174" s="143" t="s">
        <v>292</v>
      </c>
    </row>
    <row r="175" spans="2:65" s="12" customFormat="1">
      <c r="B175" s="154"/>
      <c r="D175" s="145" t="s">
        <v>165</v>
      </c>
      <c r="E175" s="155" t="s">
        <v>1</v>
      </c>
      <c r="F175" s="156" t="s">
        <v>293</v>
      </c>
      <c r="H175" s="157">
        <v>26.2</v>
      </c>
      <c r="I175" s="158"/>
      <c r="L175" s="154"/>
      <c r="M175" s="159"/>
      <c r="T175" s="160"/>
      <c r="AT175" s="155" t="s">
        <v>165</v>
      </c>
      <c r="AU175" s="155" t="s">
        <v>132</v>
      </c>
      <c r="AV175" s="12" t="s">
        <v>132</v>
      </c>
      <c r="AW175" s="12" t="s">
        <v>34</v>
      </c>
      <c r="AX175" s="12" t="s">
        <v>87</v>
      </c>
      <c r="AY175" s="155" t="s">
        <v>124</v>
      </c>
    </row>
    <row r="176" spans="2:65" s="11" customFormat="1" ht="22.9" customHeight="1">
      <c r="B176" s="120"/>
      <c r="D176" s="121" t="s">
        <v>78</v>
      </c>
      <c r="E176" s="130" t="s">
        <v>294</v>
      </c>
      <c r="F176" s="130" t="s">
        <v>295</v>
      </c>
      <c r="I176" s="123"/>
      <c r="J176" s="131">
        <f>BK176</f>
        <v>0</v>
      </c>
      <c r="L176" s="120"/>
      <c r="M176" s="125"/>
      <c r="P176" s="126">
        <f>SUM(P177:P178)</f>
        <v>0</v>
      </c>
      <c r="R176" s="126">
        <f>SUM(R177:R178)</f>
        <v>0</v>
      </c>
      <c r="T176" s="127">
        <f>SUM(T177:T178)</f>
        <v>0.58399999999999996</v>
      </c>
      <c r="AR176" s="121" t="s">
        <v>132</v>
      </c>
      <c r="AT176" s="128" t="s">
        <v>78</v>
      </c>
      <c r="AU176" s="128" t="s">
        <v>87</v>
      </c>
      <c r="AY176" s="121" t="s">
        <v>124</v>
      </c>
      <c r="BK176" s="129">
        <f>SUM(BK177:BK178)</f>
        <v>0</v>
      </c>
    </row>
    <row r="177" spans="2:65" s="1" customFormat="1" ht="16.5" customHeight="1">
      <c r="B177" s="32"/>
      <c r="C177" s="132" t="s">
        <v>296</v>
      </c>
      <c r="D177" s="132" t="s">
        <v>127</v>
      </c>
      <c r="E177" s="133" t="s">
        <v>297</v>
      </c>
      <c r="F177" s="134" t="s">
        <v>298</v>
      </c>
      <c r="G177" s="135" t="s">
        <v>169</v>
      </c>
      <c r="H177" s="136">
        <v>36.5</v>
      </c>
      <c r="I177" s="137"/>
      <c r="J177" s="138">
        <f>ROUND(I177*H177,2)</f>
        <v>0</v>
      </c>
      <c r="K177" s="134" t="s">
        <v>162</v>
      </c>
      <c r="L177" s="32"/>
      <c r="M177" s="139" t="s">
        <v>1</v>
      </c>
      <c r="N177" s="140" t="s">
        <v>45</v>
      </c>
      <c r="P177" s="141">
        <f>O177*H177</f>
        <v>0</v>
      </c>
      <c r="Q177" s="141">
        <v>0</v>
      </c>
      <c r="R177" s="141">
        <f>Q177*H177</f>
        <v>0</v>
      </c>
      <c r="S177" s="141">
        <v>1.6E-2</v>
      </c>
      <c r="T177" s="142">
        <f>S177*H177</f>
        <v>0.58399999999999996</v>
      </c>
      <c r="AR177" s="143" t="s">
        <v>232</v>
      </c>
      <c r="AT177" s="143" t="s">
        <v>127</v>
      </c>
      <c r="AU177" s="143" t="s">
        <v>132</v>
      </c>
      <c r="AY177" s="17" t="s">
        <v>124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132</v>
      </c>
      <c r="BK177" s="144">
        <f>ROUND(I177*H177,2)</f>
        <v>0</v>
      </c>
      <c r="BL177" s="17" t="s">
        <v>232</v>
      </c>
      <c r="BM177" s="143" t="s">
        <v>299</v>
      </c>
    </row>
    <row r="178" spans="2:65" s="12" customFormat="1">
      <c r="B178" s="154"/>
      <c r="D178" s="145" t="s">
        <v>165</v>
      </c>
      <c r="E178" s="155" t="s">
        <v>1</v>
      </c>
      <c r="F178" s="156" t="s">
        <v>283</v>
      </c>
      <c r="H178" s="157">
        <v>36.5</v>
      </c>
      <c r="I178" s="158"/>
      <c r="L178" s="154"/>
      <c r="M178" s="174"/>
      <c r="N178" s="175"/>
      <c r="O178" s="175"/>
      <c r="P178" s="175"/>
      <c r="Q178" s="175"/>
      <c r="R178" s="175"/>
      <c r="S178" s="175"/>
      <c r="T178" s="176"/>
      <c r="AT178" s="155" t="s">
        <v>165</v>
      </c>
      <c r="AU178" s="155" t="s">
        <v>132</v>
      </c>
      <c r="AV178" s="12" t="s">
        <v>132</v>
      </c>
      <c r="AW178" s="12" t="s">
        <v>34</v>
      </c>
      <c r="AX178" s="12" t="s">
        <v>87</v>
      </c>
      <c r="AY178" s="155" t="s">
        <v>124</v>
      </c>
    </row>
    <row r="179" spans="2:65" s="1" customFormat="1" ht="6.95" customHeight="1">
      <c r="B179" s="44"/>
      <c r="C179" s="45"/>
      <c r="D179" s="45"/>
      <c r="E179" s="45"/>
      <c r="F179" s="45"/>
      <c r="G179" s="45"/>
      <c r="H179" s="45"/>
      <c r="I179" s="45"/>
      <c r="J179" s="45"/>
      <c r="K179" s="45"/>
      <c r="L179" s="32"/>
    </row>
  </sheetData>
  <sheetProtection algorithmName="SHA-512" hashValue="qvUohQZ4wZ9vvnqOCivGegdlG9AWA1D7SeSP7t0URMYaNDAha/SpM7NR/KN4jV7pOd58r55xKZVXX5cr2v16sQ==" saltValue="RMOLrKW1UGS4Ep6Map1MmALlpIJwd2AWxcgnv71eCtmUCSKlhMTGGG9i8+Uq2oi5Yabl4q4F0aeVSpXFPCGKMQ==" spinCount="100000" sheet="1" objects="1" scenarios="1" formatColumns="0" formatRows="0" autoFilter="0"/>
  <autoFilter ref="C122:K178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18"/>
  <sheetViews>
    <sheetView showGridLines="0" view="pageBreakPreview" zoomScaleNormal="100" zoomScaleSheetLayoutView="10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94</v>
      </c>
    </row>
    <row r="3" spans="2:46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5" hidden="1" customHeight="1">
      <c r="B4" s="20"/>
      <c r="D4" s="21" t="s">
        <v>95</v>
      </c>
      <c r="L4" s="20"/>
      <c r="M4" s="88" t="s">
        <v>10</v>
      </c>
      <c r="AT4" s="17" t="s">
        <v>4</v>
      </c>
    </row>
    <row r="5" spans="2:46" ht="6.95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4" t="str">
        <f>'Rekapitulace stavby'!K6</f>
        <v>BD Krchlebská č.p. 1890 – zateplení domu</v>
      </c>
      <c r="F7" s="235"/>
      <c r="G7" s="235"/>
      <c r="H7" s="235"/>
      <c r="L7" s="20"/>
    </row>
    <row r="8" spans="2:46" s="1" customFormat="1" ht="12" hidden="1" customHeight="1">
      <c r="B8" s="32"/>
      <c r="D8" s="27" t="s">
        <v>96</v>
      </c>
      <c r="L8" s="32"/>
    </row>
    <row r="9" spans="2:46" s="1" customFormat="1" ht="16.5" hidden="1" customHeight="1">
      <c r="B9" s="32"/>
      <c r="E9" s="206" t="s">
        <v>300</v>
      </c>
      <c r="F9" s="233"/>
      <c r="G9" s="233"/>
      <c r="H9" s="233"/>
      <c r="L9" s="32"/>
    </row>
    <row r="10" spans="2:46" s="1" customFormat="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</v>
      </c>
      <c r="L11" s="32"/>
    </row>
    <row r="12" spans="2:46" s="1" customFormat="1" ht="12" hidden="1" customHeight="1">
      <c r="B12" s="32"/>
      <c r="D12" s="27" t="s">
        <v>22</v>
      </c>
      <c r="F12" s="25" t="s">
        <v>98</v>
      </c>
      <c r="I12" s="27" t="s">
        <v>24</v>
      </c>
      <c r="J12" s="52" t="str">
        <f>'Rekapitulace stavby'!AN8</f>
        <v>11. 10. 2024</v>
      </c>
      <c r="L12" s="32"/>
    </row>
    <row r="13" spans="2:46" s="1" customFormat="1" ht="10.9" hidden="1" customHeight="1">
      <c r="B13" s="32"/>
      <c r="L13" s="32"/>
    </row>
    <row r="14" spans="2:46" s="1" customFormat="1" ht="12" hidden="1" customHeight="1">
      <c r="B14" s="32"/>
      <c r="D14" s="27" t="s">
        <v>26</v>
      </c>
      <c r="I14" s="27" t="s">
        <v>27</v>
      </c>
      <c r="J14" s="25" t="s">
        <v>1</v>
      </c>
      <c r="L14" s="32"/>
    </row>
    <row r="15" spans="2:46" s="1" customFormat="1" ht="18" hidden="1" customHeight="1">
      <c r="B15" s="32"/>
      <c r="E15" s="25" t="s">
        <v>28</v>
      </c>
      <c r="I15" s="27" t="s">
        <v>29</v>
      </c>
      <c r="J15" s="25" t="s">
        <v>1</v>
      </c>
      <c r="L15" s="32"/>
    </row>
    <row r="16" spans="2:46" s="1" customFormat="1" ht="6.95" hidden="1" customHeight="1">
      <c r="B16" s="32"/>
      <c r="L16" s="32"/>
    </row>
    <row r="17" spans="2:12" s="1" customFormat="1" ht="12" hidden="1" customHeight="1">
      <c r="B17" s="32"/>
      <c r="D17" s="27" t="s">
        <v>30</v>
      </c>
      <c r="I17" s="27" t="s">
        <v>27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6" t="str">
        <f>'Rekapitulace stavby'!E14</f>
        <v>Vyplň údaj</v>
      </c>
      <c r="F18" s="225"/>
      <c r="G18" s="225"/>
      <c r="H18" s="225"/>
      <c r="I18" s="27" t="s">
        <v>29</v>
      </c>
      <c r="J18" s="28" t="str">
        <f>'Rekapitulace stavby'!AN14</f>
        <v>Vyplň údaj</v>
      </c>
      <c r="L18" s="32"/>
    </row>
    <row r="19" spans="2:12" s="1" customFormat="1" ht="6.95" hidden="1" customHeight="1">
      <c r="B19" s="32"/>
      <c r="L19" s="32"/>
    </row>
    <row r="20" spans="2:12" s="1" customFormat="1" ht="12" hidden="1" customHeight="1">
      <c r="B20" s="32"/>
      <c r="D20" s="27" t="s">
        <v>32</v>
      </c>
      <c r="I20" s="27" t="s">
        <v>27</v>
      </c>
      <c r="J20" s="25" t="s">
        <v>1</v>
      </c>
      <c r="L20" s="32"/>
    </row>
    <row r="21" spans="2:12" s="1" customFormat="1" ht="18" hidden="1" customHeight="1">
      <c r="B21" s="32"/>
      <c r="E21" s="25" t="s">
        <v>33</v>
      </c>
      <c r="I21" s="27" t="s">
        <v>29</v>
      </c>
      <c r="J21" s="25" t="s">
        <v>1</v>
      </c>
      <c r="L21" s="32"/>
    </row>
    <row r="22" spans="2:12" s="1" customFormat="1" ht="6.95" hidden="1" customHeight="1">
      <c r="B22" s="32"/>
      <c r="L22" s="32"/>
    </row>
    <row r="23" spans="2:12" s="1" customFormat="1" ht="12" hidden="1" customHeight="1">
      <c r="B23" s="32"/>
      <c r="D23" s="27" t="s">
        <v>35</v>
      </c>
      <c r="I23" s="27" t="s">
        <v>27</v>
      </c>
      <c r="J23" s="25" t="s">
        <v>1</v>
      </c>
      <c r="L23" s="32"/>
    </row>
    <row r="24" spans="2:12" s="1" customFormat="1" ht="18" hidden="1" customHeight="1">
      <c r="B24" s="32"/>
      <c r="E24" s="25" t="s">
        <v>36</v>
      </c>
      <c r="I24" s="27" t="s">
        <v>29</v>
      </c>
      <c r="J24" s="25" t="s">
        <v>1</v>
      </c>
      <c r="L24" s="32"/>
    </row>
    <row r="25" spans="2:12" s="1" customFormat="1" ht="6.95" hidden="1" customHeight="1">
      <c r="B25" s="32"/>
      <c r="L25" s="32"/>
    </row>
    <row r="26" spans="2:12" s="1" customFormat="1" ht="12" hidden="1" customHeight="1">
      <c r="B26" s="32"/>
      <c r="D26" s="27" t="s">
        <v>37</v>
      </c>
      <c r="L26" s="32"/>
    </row>
    <row r="27" spans="2:12" s="7" customFormat="1" ht="16.5" hidden="1" customHeight="1">
      <c r="B27" s="89"/>
      <c r="E27" s="229" t="s">
        <v>1</v>
      </c>
      <c r="F27" s="229"/>
      <c r="G27" s="229"/>
      <c r="H27" s="229"/>
      <c r="L27" s="89"/>
    </row>
    <row r="28" spans="2:12" s="1" customFormat="1" ht="6.95" hidden="1" customHeight="1">
      <c r="B28" s="32"/>
      <c r="L28" s="32"/>
    </row>
    <row r="29" spans="2:12" s="1" customFormat="1" ht="6.95" hidden="1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hidden="1" customHeight="1">
      <c r="B30" s="32"/>
      <c r="D30" s="90" t="s">
        <v>39</v>
      </c>
      <c r="J30" s="66">
        <f>ROUND(J128, 2)</f>
        <v>0</v>
      </c>
      <c r="L30" s="32"/>
    </row>
    <row r="31" spans="2:12" s="1" customFormat="1" ht="6.95" hidden="1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hidden="1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hidden="1" customHeight="1">
      <c r="B33" s="32"/>
      <c r="D33" s="55" t="s">
        <v>43</v>
      </c>
      <c r="E33" s="27" t="s">
        <v>44</v>
      </c>
      <c r="F33" s="91">
        <f>ROUND((SUM(BE128:BE317)),  2)</f>
        <v>0</v>
      </c>
      <c r="I33" s="92">
        <v>0.21</v>
      </c>
      <c r="J33" s="91">
        <f>ROUND(((SUM(BE128:BE317))*I33),  2)</f>
        <v>0</v>
      </c>
      <c r="L33" s="32"/>
    </row>
    <row r="34" spans="2:12" s="1" customFormat="1" ht="14.45" hidden="1" customHeight="1">
      <c r="B34" s="32"/>
      <c r="E34" s="27" t="s">
        <v>45</v>
      </c>
      <c r="F34" s="91">
        <f>ROUND((SUM(BF128:BF317)),  2)</f>
        <v>0</v>
      </c>
      <c r="I34" s="92">
        <v>0.12</v>
      </c>
      <c r="J34" s="91">
        <f>ROUND(((SUM(BF128:BF317))*I34),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ROUND((SUM(BG128:BG317)),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ROUND((SUM(BH128:BH317)),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ROUND((SUM(BI128:BI317)),  2)</f>
        <v>0</v>
      </c>
      <c r="I37" s="92">
        <v>0</v>
      </c>
      <c r="J37" s="91">
        <f>0</f>
        <v>0</v>
      </c>
      <c r="L37" s="32"/>
    </row>
    <row r="38" spans="2:12" s="1" customFormat="1" ht="6.95" hidden="1" customHeight="1">
      <c r="B38" s="32"/>
      <c r="L38" s="32"/>
    </row>
    <row r="39" spans="2:12" s="1" customFormat="1" ht="25.35" hidden="1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hidden="1" customHeight="1">
      <c r="B40" s="32"/>
      <c r="L40" s="32"/>
    </row>
    <row r="41" spans="2:12" ht="14.45" hidden="1" customHeight="1">
      <c r="B41" s="20"/>
      <c r="L41" s="20"/>
    </row>
    <row r="42" spans="2:12" ht="14.45" hidden="1" customHeight="1">
      <c r="B42" s="20"/>
      <c r="L42" s="20"/>
    </row>
    <row r="43" spans="2:12" ht="14.45" hidden="1" customHeight="1">
      <c r="B43" s="20"/>
      <c r="L43" s="20"/>
    </row>
    <row r="44" spans="2:12" ht="14.45" hidden="1" customHeight="1">
      <c r="B44" s="20"/>
      <c r="L44" s="20"/>
    </row>
    <row r="45" spans="2:12" ht="14.45" hidden="1" customHeight="1">
      <c r="B45" s="20"/>
      <c r="L45" s="20"/>
    </row>
    <row r="46" spans="2:12" ht="14.45" hidden="1" customHeight="1">
      <c r="B46" s="20"/>
      <c r="L46" s="20"/>
    </row>
    <row r="47" spans="2:12" ht="14.45" hidden="1" customHeight="1">
      <c r="B47" s="20"/>
      <c r="L47" s="20"/>
    </row>
    <row r="48" spans="2:12" ht="14.45" hidden="1" customHeight="1">
      <c r="B48" s="20"/>
      <c r="L48" s="20"/>
    </row>
    <row r="49" spans="2:12" ht="14.45" hidden="1" customHeight="1">
      <c r="B49" s="20"/>
      <c r="L49" s="20"/>
    </row>
    <row r="50" spans="2:12" s="1" customFormat="1" ht="14.45" hidden="1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idden="1">
      <c r="B51" s="20"/>
      <c r="L51" s="20"/>
    </row>
    <row r="52" spans="2:12" hidden="1">
      <c r="B52" s="20"/>
      <c r="L52" s="20"/>
    </row>
    <row r="53" spans="2:12" hidden="1">
      <c r="B53" s="20"/>
      <c r="L53" s="20"/>
    </row>
    <row r="54" spans="2:12" hidden="1">
      <c r="B54" s="20"/>
      <c r="L54" s="20"/>
    </row>
    <row r="55" spans="2:12" hidden="1">
      <c r="B55" s="20"/>
      <c r="L55" s="20"/>
    </row>
    <row r="56" spans="2:12" hidden="1">
      <c r="B56" s="20"/>
      <c r="L56" s="20"/>
    </row>
    <row r="57" spans="2:12" hidden="1">
      <c r="B57" s="20"/>
      <c r="L57" s="20"/>
    </row>
    <row r="58" spans="2:12" hidden="1">
      <c r="B58" s="20"/>
      <c r="L58" s="20"/>
    </row>
    <row r="59" spans="2:12" hidden="1">
      <c r="B59" s="20"/>
      <c r="L59" s="20"/>
    </row>
    <row r="60" spans="2:12" hidden="1">
      <c r="B60" s="20"/>
      <c r="L60" s="20"/>
    </row>
    <row r="61" spans="2:12" s="1" customFormat="1" ht="12.75" hidden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 hidden="1">
      <c r="B62" s="20"/>
      <c r="L62" s="20"/>
    </row>
    <row r="63" spans="2:12" hidden="1">
      <c r="B63" s="20"/>
      <c r="L63" s="20"/>
    </row>
    <row r="64" spans="2:12" hidden="1">
      <c r="B64" s="20"/>
      <c r="L64" s="20"/>
    </row>
    <row r="65" spans="2:12" s="1" customFormat="1" ht="12.75" hidden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idden="1">
      <c r="B66" s="20"/>
      <c r="L66" s="20"/>
    </row>
    <row r="67" spans="2:12" hidden="1">
      <c r="B67" s="20"/>
      <c r="L67" s="20"/>
    </row>
    <row r="68" spans="2:12" hidden="1">
      <c r="B68" s="20"/>
      <c r="L68" s="20"/>
    </row>
    <row r="69" spans="2:12" hidden="1">
      <c r="B69" s="20"/>
      <c r="L69" s="20"/>
    </row>
    <row r="70" spans="2:12" hidden="1">
      <c r="B70" s="20"/>
      <c r="L70" s="20"/>
    </row>
    <row r="71" spans="2:12" hidden="1">
      <c r="B71" s="20"/>
      <c r="L71" s="20"/>
    </row>
    <row r="72" spans="2:12" hidden="1">
      <c r="B72" s="20"/>
      <c r="L72" s="20"/>
    </row>
    <row r="73" spans="2:12" hidden="1">
      <c r="B73" s="20"/>
      <c r="L73" s="20"/>
    </row>
    <row r="74" spans="2:12" hidden="1">
      <c r="B74" s="20"/>
      <c r="L74" s="20"/>
    </row>
    <row r="75" spans="2:12" hidden="1">
      <c r="B75" s="20"/>
      <c r="L75" s="20"/>
    </row>
    <row r="76" spans="2:12" s="1" customFormat="1" ht="12.75" hidden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hidden="1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78" spans="2:12" hidden="1"/>
    <row r="79" spans="2:12" hidden="1"/>
    <row r="80" spans="2:12" hidden="1"/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BD Krchlebská č.p. 1890 – zateplení domu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96</v>
      </c>
      <c r="L86" s="32"/>
    </row>
    <row r="87" spans="2:47" s="1" customFormat="1" ht="16.5" customHeight="1">
      <c r="B87" s="32"/>
      <c r="E87" s="206" t="str">
        <f>E9</f>
        <v>03 - STAVEBNÍ PRÁCE</v>
      </c>
      <c r="F87" s="233"/>
      <c r="G87" s="233"/>
      <c r="H87" s="23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22</v>
      </c>
      <c r="F89" s="25" t="str">
        <f>F12</f>
        <v>Krchlebská 1888/2, 140 00 Praha 4 Krč</v>
      </c>
      <c r="I89" s="27" t="s">
        <v>24</v>
      </c>
      <c r="J89" s="52" t="str">
        <f>IF(J12="","",J12)</f>
        <v>11. 10. 2024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26</v>
      </c>
      <c r="F91" s="25" t="str">
        <f>E15</f>
        <v>Městská část Praha 4</v>
      </c>
      <c r="I91" s="27" t="s">
        <v>32</v>
      </c>
      <c r="J91" s="30" t="str">
        <f>E21</f>
        <v>Kontura Praha s.r.o.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35</v>
      </c>
      <c r="J92" s="30" t="str">
        <f>E24</f>
        <v>Vladimír Mrázek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100</v>
      </c>
      <c r="D94" s="93"/>
      <c r="E94" s="93"/>
      <c r="F94" s="93"/>
      <c r="G94" s="93"/>
      <c r="H94" s="93"/>
      <c r="I94" s="93"/>
      <c r="J94" s="102" t="s">
        <v>101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102</v>
      </c>
      <c r="J96" s="66">
        <f>J128</f>
        <v>0</v>
      </c>
      <c r="L96" s="32"/>
      <c r="AU96" s="17" t="s">
        <v>103</v>
      </c>
    </row>
    <row r="97" spans="2:12" s="8" customFormat="1" ht="24.95" customHeight="1">
      <c r="B97" s="104"/>
      <c r="D97" s="105" t="s">
        <v>148</v>
      </c>
      <c r="E97" s="106"/>
      <c r="F97" s="106"/>
      <c r="G97" s="106"/>
      <c r="H97" s="106"/>
      <c r="I97" s="106"/>
      <c r="J97" s="107">
        <f>J129</f>
        <v>0</v>
      </c>
      <c r="L97" s="104"/>
    </row>
    <row r="98" spans="2:12" s="9" customFormat="1" ht="19.899999999999999" customHeight="1">
      <c r="B98" s="108"/>
      <c r="D98" s="109" t="s">
        <v>301</v>
      </c>
      <c r="E98" s="110"/>
      <c r="F98" s="110"/>
      <c r="G98" s="110"/>
      <c r="H98" s="110"/>
      <c r="I98" s="110"/>
      <c r="J98" s="111">
        <f>J130</f>
        <v>0</v>
      </c>
      <c r="L98" s="108"/>
    </row>
    <row r="99" spans="2:12" s="9" customFormat="1" ht="19.899999999999999" customHeight="1">
      <c r="B99" s="108"/>
      <c r="D99" s="109" t="s">
        <v>149</v>
      </c>
      <c r="E99" s="110"/>
      <c r="F99" s="110"/>
      <c r="G99" s="110"/>
      <c r="H99" s="110"/>
      <c r="I99" s="110"/>
      <c r="J99" s="111">
        <f>J208</f>
        <v>0</v>
      </c>
      <c r="L99" s="108"/>
    </row>
    <row r="100" spans="2:12" s="9" customFormat="1" ht="19.899999999999999" customHeight="1">
      <c r="B100" s="108"/>
      <c r="D100" s="109" t="s">
        <v>302</v>
      </c>
      <c r="E100" s="110"/>
      <c r="F100" s="110"/>
      <c r="G100" s="110"/>
      <c r="H100" s="110"/>
      <c r="I100" s="110"/>
      <c r="J100" s="111">
        <f>J217</f>
        <v>0</v>
      </c>
      <c r="L100" s="108"/>
    </row>
    <row r="101" spans="2:12" s="8" customFormat="1" ht="24.95" customHeight="1">
      <c r="B101" s="104"/>
      <c r="D101" s="105" t="s">
        <v>151</v>
      </c>
      <c r="E101" s="106"/>
      <c r="F101" s="106"/>
      <c r="G101" s="106"/>
      <c r="H101" s="106"/>
      <c r="I101" s="106"/>
      <c r="J101" s="107">
        <f>J219</f>
        <v>0</v>
      </c>
      <c r="L101" s="104"/>
    </row>
    <row r="102" spans="2:12" s="9" customFormat="1" ht="19.899999999999999" customHeight="1">
      <c r="B102" s="108"/>
      <c r="D102" s="109" t="s">
        <v>152</v>
      </c>
      <c r="E102" s="110"/>
      <c r="F102" s="110"/>
      <c r="G102" s="110"/>
      <c r="H102" s="110"/>
      <c r="I102" s="110"/>
      <c r="J102" s="111">
        <f>J220</f>
        <v>0</v>
      </c>
      <c r="L102" s="108"/>
    </row>
    <row r="103" spans="2:12" s="9" customFormat="1" ht="19.899999999999999" customHeight="1">
      <c r="B103" s="108"/>
      <c r="D103" s="109" t="s">
        <v>303</v>
      </c>
      <c r="E103" s="110"/>
      <c r="F103" s="110"/>
      <c r="G103" s="110"/>
      <c r="H103" s="110"/>
      <c r="I103" s="110"/>
      <c r="J103" s="111">
        <f>J236</f>
        <v>0</v>
      </c>
      <c r="L103" s="108"/>
    </row>
    <row r="104" spans="2:12" s="9" customFormat="1" ht="19.899999999999999" customHeight="1">
      <c r="B104" s="108"/>
      <c r="D104" s="109" t="s">
        <v>304</v>
      </c>
      <c r="E104" s="110"/>
      <c r="F104" s="110"/>
      <c r="G104" s="110"/>
      <c r="H104" s="110"/>
      <c r="I104" s="110"/>
      <c r="J104" s="111">
        <f>J259</f>
        <v>0</v>
      </c>
      <c r="L104" s="108"/>
    </row>
    <row r="105" spans="2:12" s="9" customFormat="1" ht="19.899999999999999" customHeight="1">
      <c r="B105" s="108"/>
      <c r="D105" s="109" t="s">
        <v>153</v>
      </c>
      <c r="E105" s="110"/>
      <c r="F105" s="110"/>
      <c r="G105" s="110"/>
      <c r="H105" s="110"/>
      <c r="I105" s="110"/>
      <c r="J105" s="111">
        <f>J263</f>
        <v>0</v>
      </c>
      <c r="L105" s="108"/>
    </row>
    <row r="106" spans="2:12" s="9" customFormat="1" ht="19.899999999999999" customHeight="1">
      <c r="B106" s="108"/>
      <c r="D106" s="109" t="s">
        <v>154</v>
      </c>
      <c r="E106" s="110"/>
      <c r="F106" s="110"/>
      <c r="G106" s="110"/>
      <c r="H106" s="110"/>
      <c r="I106" s="110"/>
      <c r="J106" s="111">
        <f>J277</f>
        <v>0</v>
      </c>
      <c r="L106" s="108"/>
    </row>
    <row r="107" spans="2:12" s="9" customFormat="1" ht="19.899999999999999" customHeight="1">
      <c r="B107" s="108"/>
      <c r="D107" s="109" t="s">
        <v>305</v>
      </c>
      <c r="E107" s="110"/>
      <c r="F107" s="110"/>
      <c r="G107" s="110"/>
      <c r="H107" s="110"/>
      <c r="I107" s="110"/>
      <c r="J107" s="111">
        <f>J287</f>
        <v>0</v>
      </c>
      <c r="L107" s="108"/>
    </row>
    <row r="108" spans="2:12" s="9" customFormat="1" ht="19.899999999999999" customHeight="1">
      <c r="B108" s="108"/>
      <c r="D108" s="109" t="s">
        <v>306</v>
      </c>
      <c r="E108" s="110"/>
      <c r="F108" s="110"/>
      <c r="G108" s="110"/>
      <c r="H108" s="110"/>
      <c r="I108" s="110"/>
      <c r="J108" s="111">
        <f>J299</f>
        <v>0</v>
      </c>
      <c r="L108" s="108"/>
    </row>
    <row r="109" spans="2:12" s="1" customFormat="1" ht="21.75" customHeight="1">
      <c r="B109" s="32"/>
      <c r="L109" s="32"/>
    </row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63" s="1" customFormat="1" ht="6.95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63" s="1" customFormat="1" ht="24.95" customHeight="1">
      <c r="B115" s="32"/>
      <c r="C115" s="21" t="s">
        <v>108</v>
      </c>
      <c r="L115" s="32"/>
    </row>
    <row r="116" spans="2:63" s="1" customFormat="1" ht="6.95" customHeight="1">
      <c r="B116" s="32"/>
      <c r="L116" s="32"/>
    </row>
    <row r="117" spans="2:63" s="1" customFormat="1" ht="12" customHeight="1">
      <c r="B117" s="32"/>
      <c r="C117" s="27" t="s">
        <v>16</v>
      </c>
      <c r="L117" s="32"/>
    </row>
    <row r="118" spans="2:63" s="1" customFormat="1" ht="16.5" customHeight="1">
      <c r="B118" s="32"/>
      <c r="E118" s="234" t="str">
        <f>E7</f>
        <v>BD Krchlebská č.p. 1890 – zateplení domu</v>
      </c>
      <c r="F118" s="235"/>
      <c r="G118" s="235"/>
      <c r="H118" s="235"/>
      <c r="L118" s="32"/>
    </row>
    <row r="119" spans="2:63" s="1" customFormat="1" ht="12" customHeight="1">
      <c r="B119" s="32"/>
      <c r="C119" s="27" t="s">
        <v>96</v>
      </c>
      <c r="L119" s="32"/>
    </row>
    <row r="120" spans="2:63" s="1" customFormat="1" ht="16.5" customHeight="1">
      <c r="B120" s="32"/>
      <c r="E120" s="206" t="str">
        <f>E9</f>
        <v>03 - STAVEBNÍ PRÁCE</v>
      </c>
      <c r="F120" s="233"/>
      <c r="G120" s="233"/>
      <c r="H120" s="233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22</v>
      </c>
      <c r="F122" s="25" t="str">
        <f>F12</f>
        <v>Krchlebská 1888/2, 140 00 Praha 4 Krč</v>
      </c>
      <c r="I122" s="27" t="s">
        <v>24</v>
      </c>
      <c r="J122" s="52" t="str">
        <f>IF(J12="","",J12)</f>
        <v>11. 10. 2024</v>
      </c>
      <c r="L122" s="32"/>
    </row>
    <row r="123" spans="2:63" s="1" customFormat="1" ht="6.95" customHeight="1">
      <c r="B123" s="32"/>
      <c r="L123" s="32"/>
    </row>
    <row r="124" spans="2:63" s="1" customFormat="1" ht="15.2" customHeight="1">
      <c r="B124" s="32"/>
      <c r="C124" s="27" t="s">
        <v>26</v>
      </c>
      <c r="F124" s="25" t="str">
        <f>E15</f>
        <v>Městská část Praha 4</v>
      </c>
      <c r="I124" s="27" t="s">
        <v>32</v>
      </c>
      <c r="J124" s="30" t="str">
        <f>E21</f>
        <v>Kontura Praha s.r.o.</v>
      </c>
      <c r="L124" s="32"/>
    </row>
    <row r="125" spans="2:63" s="1" customFormat="1" ht="15.2" customHeight="1">
      <c r="B125" s="32"/>
      <c r="C125" s="27" t="s">
        <v>30</v>
      </c>
      <c r="F125" s="25" t="str">
        <f>IF(E18="","",E18)</f>
        <v>Vyplň údaj</v>
      </c>
      <c r="I125" s="27" t="s">
        <v>35</v>
      </c>
      <c r="J125" s="30" t="str">
        <f>E24</f>
        <v>Vladimír Mrázek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2"/>
      <c r="C127" s="113" t="s">
        <v>109</v>
      </c>
      <c r="D127" s="114" t="s">
        <v>64</v>
      </c>
      <c r="E127" s="114" t="s">
        <v>60</v>
      </c>
      <c r="F127" s="114" t="s">
        <v>61</v>
      </c>
      <c r="G127" s="114" t="s">
        <v>110</v>
      </c>
      <c r="H127" s="114" t="s">
        <v>111</v>
      </c>
      <c r="I127" s="114" t="s">
        <v>112</v>
      </c>
      <c r="J127" s="114" t="s">
        <v>101</v>
      </c>
      <c r="K127" s="115" t="s">
        <v>113</v>
      </c>
      <c r="L127" s="112"/>
      <c r="M127" s="59" t="s">
        <v>1</v>
      </c>
      <c r="N127" s="60" t="s">
        <v>43</v>
      </c>
      <c r="O127" s="60" t="s">
        <v>114</v>
      </c>
      <c r="P127" s="60" t="s">
        <v>115</v>
      </c>
      <c r="Q127" s="60" t="s">
        <v>116</v>
      </c>
      <c r="R127" s="60" t="s">
        <v>117</v>
      </c>
      <c r="S127" s="60" t="s">
        <v>118</v>
      </c>
      <c r="T127" s="61" t="s">
        <v>119</v>
      </c>
    </row>
    <row r="128" spans="2:63" s="1" customFormat="1" ht="22.9" customHeight="1">
      <c r="B128" s="32"/>
      <c r="C128" s="64" t="s">
        <v>120</v>
      </c>
      <c r="J128" s="116">
        <f>BK128</f>
        <v>0</v>
      </c>
      <c r="L128" s="32"/>
      <c r="M128" s="62"/>
      <c r="N128" s="53"/>
      <c r="O128" s="53"/>
      <c r="P128" s="117">
        <f>P129+P219</f>
        <v>0</v>
      </c>
      <c r="Q128" s="53"/>
      <c r="R128" s="117">
        <f>R129+R219</f>
        <v>52.147409070000009</v>
      </c>
      <c r="S128" s="53"/>
      <c r="T128" s="118">
        <f>T129+T219</f>
        <v>2.2351200000000002E-3</v>
      </c>
      <c r="AT128" s="17" t="s">
        <v>78</v>
      </c>
      <c r="AU128" s="17" t="s">
        <v>103</v>
      </c>
      <c r="BK128" s="119">
        <f>BK129+BK219</f>
        <v>0</v>
      </c>
    </row>
    <row r="129" spans="2:65" s="11" customFormat="1" ht="25.9" customHeight="1">
      <c r="B129" s="120"/>
      <c r="D129" s="121" t="s">
        <v>78</v>
      </c>
      <c r="E129" s="122" t="s">
        <v>155</v>
      </c>
      <c r="F129" s="122" t="s">
        <v>156</v>
      </c>
      <c r="I129" s="123"/>
      <c r="J129" s="124">
        <f>BK129</f>
        <v>0</v>
      </c>
      <c r="L129" s="120"/>
      <c r="M129" s="125"/>
      <c r="P129" s="126">
        <f>P130+P208+P217</f>
        <v>0</v>
      </c>
      <c r="R129" s="126">
        <f>R130+R208+R217</f>
        <v>45.673374840000008</v>
      </c>
      <c r="T129" s="127">
        <f>T130+T208+T217</f>
        <v>2.2351200000000002E-3</v>
      </c>
      <c r="AR129" s="121" t="s">
        <v>87</v>
      </c>
      <c r="AT129" s="128" t="s">
        <v>78</v>
      </c>
      <c r="AU129" s="128" t="s">
        <v>79</v>
      </c>
      <c r="AY129" s="121" t="s">
        <v>124</v>
      </c>
      <c r="BK129" s="129">
        <f>BK130+BK208+BK217</f>
        <v>0</v>
      </c>
    </row>
    <row r="130" spans="2:65" s="11" customFormat="1" ht="22.9" customHeight="1">
      <c r="B130" s="120"/>
      <c r="D130" s="121" t="s">
        <v>78</v>
      </c>
      <c r="E130" s="130" t="s">
        <v>185</v>
      </c>
      <c r="F130" s="130" t="s">
        <v>307</v>
      </c>
      <c r="I130" s="123"/>
      <c r="J130" s="131">
        <f>BK130</f>
        <v>0</v>
      </c>
      <c r="L130" s="120"/>
      <c r="M130" s="125"/>
      <c r="P130" s="126">
        <f>SUM(P131:P207)</f>
        <v>0</v>
      </c>
      <c r="R130" s="126">
        <f>SUM(R131:R207)</f>
        <v>45.673374840000008</v>
      </c>
      <c r="T130" s="127">
        <f>SUM(T131:T207)</f>
        <v>2.2351200000000002E-3</v>
      </c>
      <c r="AR130" s="121" t="s">
        <v>87</v>
      </c>
      <c r="AT130" s="128" t="s">
        <v>78</v>
      </c>
      <c r="AU130" s="128" t="s">
        <v>87</v>
      </c>
      <c r="AY130" s="121" t="s">
        <v>124</v>
      </c>
      <c r="BK130" s="129">
        <f>SUM(BK131:BK207)</f>
        <v>0</v>
      </c>
    </row>
    <row r="131" spans="2:65" s="1" customFormat="1" ht="24.2" customHeight="1">
      <c r="B131" s="32"/>
      <c r="C131" s="132" t="s">
        <v>87</v>
      </c>
      <c r="D131" s="132" t="s">
        <v>127</v>
      </c>
      <c r="E131" s="133" t="s">
        <v>308</v>
      </c>
      <c r="F131" s="134" t="s">
        <v>309</v>
      </c>
      <c r="G131" s="135" t="s">
        <v>161</v>
      </c>
      <c r="H131" s="136">
        <v>62.08</v>
      </c>
      <c r="I131" s="137"/>
      <c r="J131" s="138">
        <f>ROUND(I131*H131,2)</f>
        <v>0</v>
      </c>
      <c r="K131" s="134" t="s">
        <v>1</v>
      </c>
      <c r="L131" s="32"/>
      <c r="M131" s="139" t="s">
        <v>1</v>
      </c>
      <c r="N131" s="140" t="s">
        <v>45</v>
      </c>
      <c r="P131" s="141">
        <f>O131*H131</f>
        <v>0</v>
      </c>
      <c r="Q131" s="141">
        <v>2.6360000000000001E-2</v>
      </c>
      <c r="R131" s="141">
        <f>Q131*H131</f>
        <v>1.6364288</v>
      </c>
      <c r="S131" s="141">
        <v>0</v>
      </c>
      <c r="T131" s="142">
        <f>S131*H131</f>
        <v>0</v>
      </c>
      <c r="AR131" s="143" t="s">
        <v>163</v>
      </c>
      <c r="AT131" s="143" t="s">
        <v>127</v>
      </c>
      <c r="AU131" s="143" t="s">
        <v>132</v>
      </c>
      <c r="AY131" s="17" t="s">
        <v>124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132</v>
      </c>
      <c r="BK131" s="144">
        <f>ROUND(I131*H131,2)</f>
        <v>0</v>
      </c>
      <c r="BL131" s="17" t="s">
        <v>163</v>
      </c>
      <c r="BM131" s="143" t="s">
        <v>310</v>
      </c>
    </row>
    <row r="132" spans="2:65" s="1" customFormat="1" ht="78">
      <c r="B132" s="32"/>
      <c r="D132" s="145" t="s">
        <v>139</v>
      </c>
      <c r="F132" s="146" t="s">
        <v>311</v>
      </c>
      <c r="I132" s="147"/>
      <c r="L132" s="32"/>
      <c r="M132" s="148"/>
      <c r="T132" s="56"/>
      <c r="AT132" s="17" t="s">
        <v>139</v>
      </c>
      <c r="AU132" s="17" t="s">
        <v>132</v>
      </c>
    </row>
    <row r="133" spans="2:65" s="13" customFormat="1">
      <c r="B133" s="161"/>
      <c r="D133" s="145" t="s">
        <v>165</v>
      </c>
      <c r="E133" s="162" t="s">
        <v>1</v>
      </c>
      <c r="F133" s="163" t="s">
        <v>194</v>
      </c>
      <c r="H133" s="162" t="s">
        <v>1</v>
      </c>
      <c r="I133" s="164"/>
      <c r="L133" s="161"/>
      <c r="M133" s="165"/>
      <c r="T133" s="166"/>
      <c r="AT133" s="162" t="s">
        <v>165</v>
      </c>
      <c r="AU133" s="162" t="s">
        <v>132</v>
      </c>
      <c r="AV133" s="13" t="s">
        <v>87</v>
      </c>
      <c r="AW133" s="13" t="s">
        <v>34</v>
      </c>
      <c r="AX133" s="13" t="s">
        <v>79</v>
      </c>
      <c r="AY133" s="162" t="s">
        <v>124</v>
      </c>
    </row>
    <row r="134" spans="2:65" s="12" customFormat="1">
      <c r="B134" s="154"/>
      <c r="D134" s="145" t="s">
        <v>165</v>
      </c>
      <c r="E134" s="155" t="s">
        <v>1</v>
      </c>
      <c r="F134" s="156" t="s">
        <v>312</v>
      </c>
      <c r="H134" s="157">
        <v>36.32</v>
      </c>
      <c r="I134" s="158"/>
      <c r="L134" s="154"/>
      <c r="M134" s="159"/>
      <c r="T134" s="160"/>
      <c r="AT134" s="155" t="s">
        <v>165</v>
      </c>
      <c r="AU134" s="155" t="s">
        <v>132</v>
      </c>
      <c r="AV134" s="12" t="s">
        <v>132</v>
      </c>
      <c r="AW134" s="12" t="s">
        <v>34</v>
      </c>
      <c r="AX134" s="12" t="s">
        <v>79</v>
      </c>
      <c r="AY134" s="155" t="s">
        <v>124</v>
      </c>
    </row>
    <row r="135" spans="2:65" s="12" customFormat="1">
      <c r="B135" s="154"/>
      <c r="D135" s="145" t="s">
        <v>165</v>
      </c>
      <c r="E135" s="155" t="s">
        <v>1</v>
      </c>
      <c r="F135" s="156" t="s">
        <v>196</v>
      </c>
      <c r="H135" s="157">
        <v>-2.2400000000000002</v>
      </c>
      <c r="I135" s="158"/>
      <c r="L135" s="154"/>
      <c r="M135" s="159"/>
      <c r="T135" s="160"/>
      <c r="AT135" s="155" t="s">
        <v>165</v>
      </c>
      <c r="AU135" s="155" t="s">
        <v>132</v>
      </c>
      <c r="AV135" s="12" t="s">
        <v>132</v>
      </c>
      <c r="AW135" s="12" t="s">
        <v>34</v>
      </c>
      <c r="AX135" s="12" t="s">
        <v>79</v>
      </c>
      <c r="AY135" s="155" t="s">
        <v>124</v>
      </c>
    </row>
    <row r="136" spans="2:65" s="13" customFormat="1">
      <c r="B136" s="161"/>
      <c r="D136" s="145" t="s">
        <v>165</v>
      </c>
      <c r="E136" s="162" t="s">
        <v>1</v>
      </c>
      <c r="F136" s="163" t="s">
        <v>197</v>
      </c>
      <c r="H136" s="162" t="s">
        <v>1</v>
      </c>
      <c r="I136" s="164"/>
      <c r="L136" s="161"/>
      <c r="M136" s="165"/>
      <c r="T136" s="166"/>
      <c r="AT136" s="162" t="s">
        <v>165</v>
      </c>
      <c r="AU136" s="162" t="s">
        <v>132</v>
      </c>
      <c r="AV136" s="13" t="s">
        <v>87</v>
      </c>
      <c r="AW136" s="13" t="s">
        <v>34</v>
      </c>
      <c r="AX136" s="13" t="s">
        <v>79</v>
      </c>
      <c r="AY136" s="162" t="s">
        <v>124</v>
      </c>
    </row>
    <row r="137" spans="2:65" s="12" customFormat="1">
      <c r="B137" s="154"/>
      <c r="D137" s="145" t="s">
        <v>165</v>
      </c>
      <c r="E137" s="155" t="s">
        <v>1</v>
      </c>
      <c r="F137" s="156" t="s">
        <v>313</v>
      </c>
      <c r="H137" s="157">
        <v>30.72</v>
      </c>
      <c r="I137" s="158"/>
      <c r="L137" s="154"/>
      <c r="M137" s="159"/>
      <c r="T137" s="160"/>
      <c r="AT137" s="155" t="s">
        <v>165</v>
      </c>
      <c r="AU137" s="155" t="s">
        <v>132</v>
      </c>
      <c r="AV137" s="12" t="s">
        <v>132</v>
      </c>
      <c r="AW137" s="12" t="s">
        <v>34</v>
      </c>
      <c r="AX137" s="12" t="s">
        <v>79</v>
      </c>
      <c r="AY137" s="155" t="s">
        <v>124</v>
      </c>
    </row>
    <row r="138" spans="2:65" s="12" customFormat="1">
      <c r="B138" s="154"/>
      <c r="D138" s="145" t="s">
        <v>165</v>
      </c>
      <c r="E138" s="155" t="s">
        <v>1</v>
      </c>
      <c r="F138" s="156" t="s">
        <v>199</v>
      </c>
      <c r="H138" s="157">
        <v>-2.72</v>
      </c>
      <c r="I138" s="158"/>
      <c r="L138" s="154"/>
      <c r="M138" s="159"/>
      <c r="T138" s="160"/>
      <c r="AT138" s="155" t="s">
        <v>165</v>
      </c>
      <c r="AU138" s="155" t="s">
        <v>132</v>
      </c>
      <c r="AV138" s="12" t="s">
        <v>132</v>
      </c>
      <c r="AW138" s="12" t="s">
        <v>34</v>
      </c>
      <c r="AX138" s="12" t="s">
        <v>79</v>
      </c>
      <c r="AY138" s="155" t="s">
        <v>124</v>
      </c>
    </row>
    <row r="139" spans="2:65" s="14" customFormat="1">
      <c r="B139" s="167"/>
      <c r="D139" s="145" t="s">
        <v>165</v>
      </c>
      <c r="E139" s="168" t="s">
        <v>1</v>
      </c>
      <c r="F139" s="169" t="s">
        <v>200</v>
      </c>
      <c r="H139" s="170">
        <v>62.08</v>
      </c>
      <c r="I139" s="171"/>
      <c r="L139" s="167"/>
      <c r="M139" s="172"/>
      <c r="T139" s="173"/>
      <c r="AT139" s="168" t="s">
        <v>165</v>
      </c>
      <c r="AU139" s="168" t="s">
        <v>132</v>
      </c>
      <c r="AV139" s="14" t="s">
        <v>163</v>
      </c>
      <c r="AW139" s="14" t="s">
        <v>34</v>
      </c>
      <c r="AX139" s="14" t="s">
        <v>87</v>
      </c>
      <c r="AY139" s="168" t="s">
        <v>124</v>
      </c>
    </row>
    <row r="140" spans="2:65" s="1" customFormat="1" ht="24.2" customHeight="1">
      <c r="B140" s="32"/>
      <c r="C140" s="132" t="s">
        <v>132</v>
      </c>
      <c r="D140" s="132" t="s">
        <v>127</v>
      </c>
      <c r="E140" s="133" t="s">
        <v>314</v>
      </c>
      <c r="F140" s="134" t="s">
        <v>315</v>
      </c>
      <c r="G140" s="135" t="s">
        <v>161</v>
      </c>
      <c r="H140" s="136">
        <v>15.8</v>
      </c>
      <c r="I140" s="137"/>
      <c r="J140" s="138">
        <f>ROUND(I140*H140,2)</f>
        <v>0</v>
      </c>
      <c r="K140" s="134" t="s">
        <v>1</v>
      </c>
      <c r="L140" s="32"/>
      <c r="M140" s="139" t="s">
        <v>1</v>
      </c>
      <c r="N140" s="140" t="s">
        <v>45</v>
      </c>
      <c r="P140" s="141">
        <f>O140*H140</f>
        <v>0</v>
      </c>
      <c r="Q140" s="141">
        <v>2.6360000000000001E-2</v>
      </c>
      <c r="R140" s="141">
        <f>Q140*H140</f>
        <v>0.41648800000000002</v>
      </c>
      <c r="S140" s="141">
        <v>0</v>
      </c>
      <c r="T140" s="142">
        <f>S140*H140</f>
        <v>0</v>
      </c>
      <c r="AR140" s="143" t="s">
        <v>163</v>
      </c>
      <c r="AT140" s="143" t="s">
        <v>127</v>
      </c>
      <c r="AU140" s="143" t="s">
        <v>132</v>
      </c>
      <c r="AY140" s="17" t="s">
        <v>124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132</v>
      </c>
      <c r="BK140" s="144">
        <f>ROUND(I140*H140,2)</f>
        <v>0</v>
      </c>
      <c r="BL140" s="17" t="s">
        <v>163</v>
      </c>
      <c r="BM140" s="143" t="s">
        <v>316</v>
      </c>
    </row>
    <row r="141" spans="2:65" s="1" customFormat="1" ht="78">
      <c r="B141" s="32"/>
      <c r="D141" s="145" t="s">
        <v>139</v>
      </c>
      <c r="F141" s="146" t="s">
        <v>317</v>
      </c>
      <c r="I141" s="147"/>
      <c r="L141" s="32"/>
      <c r="M141" s="148"/>
      <c r="T141" s="56"/>
      <c r="AT141" s="17" t="s">
        <v>139</v>
      </c>
      <c r="AU141" s="17" t="s">
        <v>132</v>
      </c>
    </row>
    <row r="142" spans="2:65" s="12" customFormat="1">
      <c r="B142" s="154"/>
      <c r="D142" s="145" t="s">
        <v>165</v>
      </c>
      <c r="E142" s="155" t="s">
        <v>1</v>
      </c>
      <c r="F142" s="156" t="s">
        <v>318</v>
      </c>
      <c r="H142" s="157">
        <v>15.8</v>
      </c>
      <c r="I142" s="158"/>
      <c r="L142" s="154"/>
      <c r="M142" s="159"/>
      <c r="T142" s="160"/>
      <c r="AT142" s="155" t="s">
        <v>165</v>
      </c>
      <c r="AU142" s="155" t="s">
        <v>132</v>
      </c>
      <c r="AV142" s="12" t="s">
        <v>132</v>
      </c>
      <c r="AW142" s="12" t="s">
        <v>34</v>
      </c>
      <c r="AX142" s="12" t="s">
        <v>87</v>
      </c>
      <c r="AY142" s="155" t="s">
        <v>124</v>
      </c>
    </row>
    <row r="143" spans="2:65" s="1" customFormat="1" ht="24.2" customHeight="1">
      <c r="B143" s="32"/>
      <c r="C143" s="132" t="s">
        <v>143</v>
      </c>
      <c r="D143" s="132" t="s">
        <v>127</v>
      </c>
      <c r="E143" s="133" t="s">
        <v>319</v>
      </c>
      <c r="F143" s="134" t="s">
        <v>320</v>
      </c>
      <c r="G143" s="135" t="s">
        <v>161</v>
      </c>
      <c r="H143" s="136">
        <v>516.49</v>
      </c>
      <c r="I143" s="137"/>
      <c r="J143" s="138">
        <f>ROUND(I143*H143,2)</f>
        <v>0</v>
      </c>
      <c r="K143" s="134" t="s">
        <v>1</v>
      </c>
      <c r="L143" s="32"/>
      <c r="M143" s="139" t="s">
        <v>1</v>
      </c>
      <c r="N143" s="140" t="s">
        <v>45</v>
      </c>
      <c r="P143" s="141">
        <f>O143*H143</f>
        <v>0</v>
      </c>
      <c r="Q143" s="141">
        <v>2.6360000000000001E-2</v>
      </c>
      <c r="R143" s="141">
        <f>Q143*H143</f>
        <v>13.6146764</v>
      </c>
      <c r="S143" s="141">
        <v>0</v>
      </c>
      <c r="T143" s="142">
        <f>S143*H143</f>
        <v>0</v>
      </c>
      <c r="AR143" s="143" t="s">
        <v>163</v>
      </c>
      <c r="AT143" s="143" t="s">
        <v>127</v>
      </c>
      <c r="AU143" s="143" t="s">
        <v>132</v>
      </c>
      <c r="AY143" s="17" t="s">
        <v>124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132</v>
      </c>
      <c r="BK143" s="144">
        <f>ROUND(I143*H143,2)</f>
        <v>0</v>
      </c>
      <c r="BL143" s="17" t="s">
        <v>163</v>
      </c>
      <c r="BM143" s="143" t="s">
        <v>321</v>
      </c>
    </row>
    <row r="144" spans="2:65" s="1" customFormat="1" ht="78">
      <c r="B144" s="32"/>
      <c r="D144" s="145" t="s">
        <v>139</v>
      </c>
      <c r="F144" s="146" t="s">
        <v>322</v>
      </c>
      <c r="I144" s="147"/>
      <c r="L144" s="32"/>
      <c r="M144" s="148"/>
      <c r="T144" s="56"/>
      <c r="AT144" s="17" t="s">
        <v>139</v>
      </c>
      <c r="AU144" s="17" t="s">
        <v>132</v>
      </c>
    </row>
    <row r="145" spans="2:65" s="12" customFormat="1">
      <c r="B145" s="154"/>
      <c r="D145" s="145" t="s">
        <v>165</v>
      </c>
      <c r="E145" s="155" t="s">
        <v>1</v>
      </c>
      <c r="F145" s="156" t="s">
        <v>323</v>
      </c>
      <c r="H145" s="157">
        <v>326.89999999999998</v>
      </c>
      <c r="I145" s="158"/>
      <c r="L145" s="154"/>
      <c r="M145" s="159"/>
      <c r="T145" s="160"/>
      <c r="AT145" s="155" t="s">
        <v>165</v>
      </c>
      <c r="AU145" s="155" t="s">
        <v>132</v>
      </c>
      <c r="AV145" s="12" t="s">
        <v>132</v>
      </c>
      <c r="AW145" s="12" t="s">
        <v>34</v>
      </c>
      <c r="AX145" s="12" t="s">
        <v>79</v>
      </c>
      <c r="AY145" s="155" t="s">
        <v>124</v>
      </c>
    </row>
    <row r="146" spans="2:65" s="12" customFormat="1">
      <c r="B146" s="154"/>
      <c r="D146" s="145" t="s">
        <v>165</v>
      </c>
      <c r="E146" s="155" t="s">
        <v>1</v>
      </c>
      <c r="F146" s="156" t="s">
        <v>324</v>
      </c>
      <c r="H146" s="157">
        <v>39.200000000000003</v>
      </c>
      <c r="I146" s="158"/>
      <c r="L146" s="154"/>
      <c r="M146" s="159"/>
      <c r="T146" s="160"/>
      <c r="AT146" s="155" t="s">
        <v>165</v>
      </c>
      <c r="AU146" s="155" t="s">
        <v>132</v>
      </c>
      <c r="AV146" s="12" t="s">
        <v>132</v>
      </c>
      <c r="AW146" s="12" t="s">
        <v>34</v>
      </c>
      <c r="AX146" s="12" t="s">
        <v>79</v>
      </c>
      <c r="AY146" s="155" t="s">
        <v>124</v>
      </c>
    </row>
    <row r="147" spans="2:65" s="12" customFormat="1">
      <c r="B147" s="154"/>
      <c r="D147" s="145" t="s">
        <v>165</v>
      </c>
      <c r="E147" s="155" t="s">
        <v>1</v>
      </c>
      <c r="F147" s="156" t="s">
        <v>325</v>
      </c>
      <c r="H147" s="157">
        <v>324</v>
      </c>
      <c r="I147" s="158"/>
      <c r="L147" s="154"/>
      <c r="M147" s="159"/>
      <c r="T147" s="160"/>
      <c r="AT147" s="155" t="s">
        <v>165</v>
      </c>
      <c r="AU147" s="155" t="s">
        <v>132</v>
      </c>
      <c r="AV147" s="12" t="s">
        <v>132</v>
      </c>
      <c r="AW147" s="12" t="s">
        <v>34</v>
      </c>
      <c r="AX147" s="12" t="s">
        <v>79</v>
      </c>
      <c r="AY147" s="155" t="s">
        <v>124</v>
      </c>
    </row>
    <row r="148" spans="2:65" s="12" customFormat="1">
      <c r="B148" s="154"/>
      <c r="D148" s="145" t="s">
        <v>165</v>
      </c>
      <c r="E148" s="155" t="s">
        <v>1</v>
      </c>
      <c r="F148" s="156" t="s">
        <v>326</v>
      </c>
      <c r="H148" s="157">
        <v>40</v>
      </c>
      <c r="I148" s="158"/>
      <c r="L148" s="154"/>
      <c r="M148" s="159"/>
      <c r="T148" s="160"/>
      <c r="AT148" s="155" t="s">
        <v>165</v>
      </c>
      <c r="AU148" s="155" t="s">
        <v>132</v>
      </c>
      <c r="AV148" s="12" t="s">
        <v>132</v>
      </c>
      <c r="AW148" s="12" t="s">
        <v>34</v>
      </c>
      <c r="AX148" s="12" t="s">
        <v>79</v>
      </c>
      <c r="AY148" s="155" t="s">
        <v>124</v>
      </c>
    </row>
    <row r="149" spans="2:65" s="15" customFormat="1">
      <c r="B149" s="177"/>
      <c r="D149" s="145" t="s">
        <v>165</v>
      </c>
      <c r="E149" s="178" t="s">
        <v>1</v>
      </c>
      <c r="F149" s="179" t="s">
        <v>327</v>
      </c>
      <c r="H149" s="180">
        <v>730.09999999999991</v>
      </c>
      <c r="I149" s="181"/>
      <c r="L149" s="177"/>
      <c r="M149" s="182"/>
      <c r="T149" s="183"/>
      <c r="AT149" s="178" t="s">
        <v>165</v>
      </c>
      <c r="AU149" s="178" t="s">
        <v>132</v>
      </c>
      <c r="AV149" s="15" t="s">
        <v>143</v>
      </c>
      <c r="AW149" s="15" t="s">
        <v>34</v>
      </c>
      <c r="AX149" s="15" t="s">
        <v>79</v>
      </c>
      <c r="AY149" s="178" t="s">
        <v>124</v>
      </c>
    </row>
    <row r="150" spans="2:65" s="13" customFormat="1">
      <c r="B150" s="161"/>
      <c r="D150" s="145" t="s">
        <v>165</v>
      </c>
      <c r="E150" s="162" t="s">
        <v>1</v>
      </c>
      <c r="F150" s="163" t="s">
        <v>328</v>
      </c>
      <c r="H150" s="162" t="s">
        <v>1</v>
      </c>
      <c r="I150" s="164"/>
      <c r="L150" s="161"/>
      <c r="M150" s="165"/>
      <c r="T150" s="166"/>
      <c r="AT150" s="162" t="s">
        <v>165</v>
      </c>
      <c r="AU150" s="162" t="s">
        <v>132</v>
      </c>
      <c r="AV150" s="13" t="s">
        <v>87</v>
      </c>
      <c r="AW150" s="13" t="s">
        <v>34</v>
      </c>
      <c r="AX150" s="13" t="s">
        <v>79</v>
      </c>
      <c r="AY150" s="162" t="s">
        <v>124</v>
      </c>
    </row>
    <row r="151" spans="2:65" s="12" customFormat="1">
      <c r="B151" s="154"/>
      <c r="D151" s="145" t="s">
        <v>165</v>
      </c>
      <c r="E151" s="155" t="s">
        <v>1</v>
      </c>
      <c r="F151" s="156" t="s">
        <v>329</v>
      </c>
      <c r="H151" s="157">
        <v>-30.353999999999999</v>
      </c>
      <c r="I151" s="158"/>
      <c r="L151" s="154"/>
      <c r="M151" s="159"/>
      <c r="T151" s="160"/>
      <c r="AT151" s="155" t="s">
        <v>165</v>
      </c>
      <c r="AU151" s="155" t="s">
        <v>132</v>
      </c>
      <c r="AV151" s="12" t="s">
        <v>132</v>
      </c>
      <c r="AW151" s="12" t="s">
        <v>34</v>
      </c>
      <c r="AX151" s="12" t="s">
        <v>79</v>
      </c>
      <c r="AY151" s="155" t="s">
        <v>124</v>
      </c>
    </row>
    <row r="152" spans="2:65" s="12" customFormat="1">
      <c r="B152" s="154"/>
      <c r="D152" s="145" t="s">
        <v>165</v>
      </c>
      <c r="E152" s="155" t="s">
        <v>1</v>
      </c>
      <c r="F152" s="156" t="s">
        <v>330</v>
      </c>
      <c r="H152" s="157">
        <v>-39.356999999999999</v>
      </c>
      <c r="I152" s="158"/>
      <c r="L152" s="154"/>
      <c r="M152" s="159"/>
      <c r="T152" s="160"/>
      <c r="AT152" s="155" t="s">
        <v>165</v>
      </c>
      <c r="AU152" s="155" t="s">
        <v>132</v>
      </c>
      <c r="AV152" s="12" t="s">
        <v>132</v>
      </c>
      <c r="AW152" s="12" t="s">
        <v>34</v>
      </c>
      <c r="AX152" s="12" t="s">
        <v>79</v>
      </c>
      <c r="AY152" s="155" t="s">
        <v>124</v>
      </c>
    </row>
    <row r="153" spans="2:65" s="12" customFormat="1">
      <c r="B153" s="154"/>
      <c r="D153" s="145" t="s">
        <v>165</v>
      </c>
      <c r="E153" s="155" t="s">
        <v>1</v>
      </c>
      <c r="F153" s="156" t="s">
        <v>331</v>
      </c>
      <c r="H153" s="157">
        <v>-39.356999999999999</v>
      </c>
      <c r="I153" s="158"/>
      <c r="L153" s="154"/>
      <c r="M153" s="159"/>
      <c r="T153" s="160"/>
      <c r="AT153" s="155" t="s">
        <v>165</v>
      </c>
      <c r="AU153" s="155" t="s">
        <v>132</v>
      </c>
      <c r="AV153" s="12" t="s">
        <v>132</v>
      </c>
      <c r="AW153" s="12" t="s">
        <v>34</v>
      </c>
      <c r="AX153" s="12" t="s">
        <v>79</v>
      </c>
      <c r="AY153" s="155" t="s">
        <v>124</v>
      </c>
    </row>
    <row r="154" spans="2:65" s="12" customFormat="1">
      <c r="B154" s="154"/>
      <c r="D154" s="145" t="s">
        <v>165</v>
      </c>
      <c r="E154" s="155" t="s">
        <v>1</v>
      </c>
      <c r="F154" s="156" t="s">
        <v>332</v>
      </c>
      <c r="H154" s="157">
        <v>-39.356999999999999</v>
      </c>
      <c r="I154" s="158"/>
      <c r="L154" s="154"/>
      <c r="M154" s="159"/>
      <c r="T154" s="160"/>
      <c r="AT154" s="155" t="s">
        <v>165</v>
      </c>
      <c r="AU154" s="155" t="s">
        <v>132</v>
      </c>
      <c r="AV154" s="12" t="s">
        <v>132</v>
      </c>
      <c r="AW154" s="12" t="s">
        <v>34</v>
      </c>
      <c r="AX154" s="12" t="s">
        <v>79</v>
      </c>
      <c r="AY154" s="155" t="s">
        <v>124</v>
      </c>
    </row>
    <row r="155" spans="2:65" s="12" customFormat="1">
      <c r="B155" s="154"/>
      <c r="D155" s="145" t="s">
        <v>165</v>
      </c>
      <c r="E155" s="155" t="s">
        <v>1</v>
      </c>
      <c r="F155" s="156" t="s">
        <v>333</v>
      </c>
      <c r="H155" s="157">
        <v>-39.356999999999999</v>
      </c>
      <c r="I155" s="158"/>
      <c r="L155" s="154"/>
      <c r="M155" s="159"/>
      <c r="T155" s="160"/>
      <c r="AT155" s="155" t="s">
        <v>165</v>
      </c>
      <c r="AU155" s="155" t="s">
        <v>132</v>
      </c>
      <c r="AV155" s="12" t="s">
        <v>132</v>
      </c>
      <c r="AW155" s="12" t="s">
        <v>34</v>
      </c>
      <c r="AX155" s="12" t="s">
        <v>79</v>
      </c>
      <c r="AY155" s="155" t="s">
        <v>124</v>
      </c>
    </row>
    <row r="156" spans="2:65" s="12" customFormat="1">
      <c r="B156" s="154"/>
      <c r="D156" s="145" t="s">
        <v>165</v>
      </c>
      <c r="E156" s="155" t="s">
        <v>1</v>
      </c>
      <c r="F156" s="156" t="s">
        <v>334</v>
      </c>
      <c r="H156" s="157">
        <v>-25.827999999999999</v>
      </c>
      <c r="I156" s="158"/>
      <c r="L156" s="154"/>
      <c r="M156" s="159"/>
      <c r="T156" s="160"/>
      <c r="AT156" s="155" t="s">
        <v>165</v>
      </c>
      <c r="AU156" s="155" t="s">
        <v>132</v>
      </c>
      <c r="AV156" s="12" t="s">
        <v>132</v>
      </c>
      <c r="AW156" s="12" t="s">
        <v>34</v>
      </c>
      <c r="AX156" s="12" t="s">
        <v>79</v>
      </c>
      <c r="AY156" s="155" t="s">
        <v>124</v>
      </c>
    </row>
    <row r="157" spans="2:65" s="15" customFormat="1">
      <c r="B157" s="177"/>
      <c r="D157" s="145" t="s">
        <v>165</v>
      </c>
      <c r="E157" s="178" t="s">
        <v>1</v>
      </c>
      <c r="F157" s="179" t="s">
        <v>327</v>
      </c>
      <c r="H157" s="180">
        <v>-213.61</v>
      </c>
      <c r="I157" s="181"/>
      <c r="L157" s="177"/>
      <c r="M157" s="182"/>
      <c r="T157" s="183"/>
      <c r="AT157" s="178" t="s">
        <v>165</v>
      </c>
      <c r="AU157" s="178" t="s">
        <v>132</v>
      </c>
      <c r="AV157" s="15" t="s">
        <v>143</v>
      </c>
      <c r="AW157" s="15" t="s">
        <v>34</v>
      </c>
      <c r="AX157" s="15" t="s">
        <v>79</v>
      </c>
      <c r="AY157" s="178" t="s">
        <v>124</v>
      </c>
    </row>
    <row r="158" spans="2:65" s="14" customFormat="1">
      <c r="B158" s="167"/>
      <c r="D158" s="145" t="s">
        <v>165</v>
      </c>
      <c r="E158" s="168" t="s">
        <v>1</v>
      </c>
      <c r="F158" s="169" t="s">
        <v>200</v>
      </c>
      <c r="H158" s="170">
        <v>516.49</v>
      </c>
      <c r="I158" s="171"/>
      <c r="L158" s="167"/>
      <c r="M158" s="172"/>
      <c r="T158" s="173"/>
      <c r="AT158" s="168" t="s">
        <v>165</v>
      </c>
      <c r="AU158" s="168" t="s">
        <v>132</v>
      </c>
      <c r="AV158" s="14" t="s">
        <v>163</v>
      </c>
      <c r="AW158" s="14" t="s">
        <v>34</v>
      </c>
      <c r="AX158" s="14" t="s">
        <v>87</v>
      </c>
      <c r="AY158" s="168" t="s">
        <v>124</v>
      </c>
    </row>
    <row r="159" spans="2:65" s="1" customFormat="1" ht="24.2" customHeight="1">
      <c r="B159" s="32"/>
      <c r="C159" s="132" t="s">
        <v>163</v>
      </c>
      <c r="D159" s="132" t="s">
        <v>127</v>
      </c>
      <c r="E159" s="133" t="s">
        <v>335</v>
      </c>
      <c r="F159" s="134" t="s">
        <v>336</v>
      </c>
      <c r="G159" s="135" t="s">
        <v>169</v>
      </c>
      <c r="H159" s="136">
        <v>393.24</v>
      </c>
      <c r="I159" s="137"/>
      <c r="J159" s="138">
        <f>ROUND(I159*H159,2)</f>
        <v>0</v>
      </c>
      <c r="K159" s="134" t="s">
        <v>1</v>
      </c>
      <c r="L159" s="32"/>
      <c r="M159" s="139" t="s">
        <v>1</v>
      </c>
      <c r="N159" s="140" t="s">
        <v>45</v>
      </c>
      <c r="P159" s="141">
        <f>O159*H159</f>
        <v>0</v>
      </c>
      <c r="Q159" s="141">
        <v>2.6360000000000001E-2</v>
      </c>
      <c r="R159" s="141">
        <f>Q159*H159</f>
        <v>10.3658064</v>
      </c>
      <c r="S159" s="141">
        <v>0</v>
      </c>
      <c r="T159" s="142">
        <f>S159*H159</f>
        <v>0</v>
      </c>
      <c r="AR159" s="143" t="s">
        <v>163</v>
      </c>
      <c r="AT159" s="143" t="s">
        <v>127</v>
      </c>
      <c r="AU159" s="143" t="s">
        <v>132</v>
      </c>
      <c r="AY159" s="17" t="s">
        <v>124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132</v>
      </c>
      <c r="BK159" s="144">
        <f>ROUND(I159*H159,2)</f>
        <v>0</v>
      </c>
      <c r="BL159" s="17" t="s">
        <v>163</v>
      </c>
      <c r="BM159" s="143" t="s">
        <v>337</v>
      </c>
    </row>
    <row r="160" spans="2:65" s="1" customFormat="1" ht="78">
      <c r="B160" s="32"/>
      <c r="D160" s="145" t="s">
        <v>139</v>
      </c>
      <c r="F160" s="146" t="s">
        <v>338</v>
      </c>
      <c r="I160" s="147"/>
      <c r="L160" s="32"/>
      <c r="M160" s="148"/>
      <c r="T160" s="56"/>
      <c r="AT160" s="17" t="s">
        <v>139</v>
      </c>
      <c r="AU160" s="17" t="s">
        <v>132</v>
      </c>
    </row>
    <row r="161" spans="2:65" s="12" customFormat="1">
      <c r="B161" s="154"/>
      <c r="D161" s="145" t="s">
        <v>165</v>
      </c>
      <c r="E161" s="155" t="s">
        <v>1</v>
      </c>
      <c r="F161" s="156" t="s">
        <v>339</v>
      </c>
      <c r="H161" s="157">
        <v>23.32</v>
      </c>
      <c r="I161" s="158"/>
      <c r="L161" s="154"/>
      <c r="M161" s="159"/>
      <c r="T161" s="160"/>
      <c r="AT161" s="155" t="s">
        <v>165</v>
      </c>
      <c r="AU161" s="155" t="s">
        <v>132</v>
      </c>
      <c r="AV161" s="12" t="s">
        <v>132</v>
      </c>
      <c r="AW161" s="12" t="s">
        <v>34</v>
      </c>
      <c r="AX161" s="12" t="s">
        <v>79</v>
      </c>
      <c r="AY161" s="155" t="s">
        <v>124</v>
      </c>
    </row>
    <row r="162" spans="2:65" s="12" customFormat="1">
      <c r="B162" s="154"/>
      <c r="D162" s="145" t="s">
        <v>165</v>
      </c>
      <c r="E162" s="155" t="s">
        <v>1</v>
      </c>
      <c r="F162" s="156" t="s">
        <v>340</v>
      </c>
      <c r="H162" s="157">
        <v>65.84</v>
      </c>
      <c r="I162" s="158"/>
      <c r="L162" s="154"/>
      <c r="M162" s="159"/>
      <c r="T162" s="160"/>
      <c r="AT162" s="155" t="s">
        <v>165</v>
      </c>
      <c r="AU162" s="155" t="s">
        <v>132</v>
      </c>
      <c r="AV162" s="12" t="s">
        <v>132</v>
      </c>
      <c r="AW162" s="12" t="s">
        <v>34</v>
      </c>
      <c r="AX162" s="12" t="s">
        <v>79</v>
      </c>
      <c r="AY162" s="155" t="s">
        <v>124</v>
      </c>
    </row>
    <row r="163" spans="2:65" s="12" customFormat="1">
      <c r="B163" s="154"/>
      <c r="D163" s="145" t="s">
        <v>165</v>
      </c>
      <c r="E163" s="155" t="s">
        <v>1</v>
      </c>
      <c r="F163" s="156" t="s">
        <v>341</v>
      </c>
      <c r="H163" s="157">
        <v>66.7</v>
      </c>
      <c r="I163" s="158"/>
      <c r="L163" s="154"/>
      <c r="M163" s="159"/>
      <c r="T163" s="160"/>
      <c r="AT163" s="155" t="s">
        <v>165</v>
      </c>
      <c r="AU163" s="155" t="s">
        <v>132</v>
      </c>
      <c r="AV163" s="12" t="s">
        <v>132</v>
      </c>
      <c r="AW163" s="12" t="s">
        <v>34</v>
      </c>
      <c r="AX163" s="12" t="s">
        <v>79</v>
      </c>
      <c r="AY163" s="155" t="s">
        <v>124</v>
      </c>
    </row>
    <row r="164" spans="2:65" s="12" customFormat="1">
      <c r="B164" s="154"/>
      <c r="D164" s="145" t="s">
        <v>165</v>
      </c>
      <c r="E164" s="155" t="s">
        <v>1</v>
      </c>
      <c r="F164" s="156" t="s">
        <v>342</v>
      </c>
      <c r="H164" s="157">
        <v>66.7</v>
      </c>
      <c r="I164" s="158"/>
      <c r="L164" s="154"/>
      <c r="M164" s="159"/>
      <c r="T164" s="160"/>
      <c r="AT164" s="155" t="s">
        <v>165</v>
      </c>
      <c r="AU164" s="155" t="s">
        <v>132</v>
      </c>
      <c r="AV164" s="12" t="s">
        <v>132</v>
      </c>
      <c r="AW164" s="12" t="s">
        <v>34</v>
      </c>
      <c r="AX164" s="12" t="s">
        <v>79</v>
      </c>
      <c r="AY164" s="155" t="s">
        <v>124</v>
      </c>
    </row>
    <row r="165" spans="2:65" s="12" customFormat="1">
      <c r="B165" s="154"/>
      <c r="D165" s="145" t="s">
        <v>165</v>
      </c>
      <c r="E165" s="155" t="s">
        <v>1</v>
      </c>
      <c r="F165" s="156" t="s">
        <v>343</v>
      </c>
      <c r="H165" s="157">
        <v>66.7</v>
      </c>
      <c r="I165" s="158"/>
      <c r="L165" s="154"/>
      <c r="M165" s="159"/>
      <c r="T165" s="160"/>
      <c r="AT165" s="155" t="s">
        <v>165</v>
      </c>
      <c r="AU165" s="155" t="s">
        <v>132</v>
      </c>
      <c r="AV165" s="12" t="s">
        <v>132</v>
      </c>
      <c r="AW165" s="12" t="s">
        <v>34</v>
      </c>
      <c r="AX165" s="12" t="s">
        <v>79</v>
      </c>
      <c r="AY165" s="155" t="s">
        <v>124</v>
      </c>
    </row>
    <row r="166" spans="2:65" s="12" customFormat="1">
      <c r="B166" s="154"/>
      <c r="D166" s="145" t="s">
        <v>165</v>
      </c>
      <c r="E166" s="155" t="s">
        <v>1</v>
      </c>
      <c r="F166" s="156" t="s">
        <v>344</v>
      </c>
      <c r="H166" s="157">
        <v>66.7</v>
      </c>
      <c r="I166" s="158"/>
      <c r="L166" s="154"/>
      <c r="M166" s="159"/>
      <c r="T166" s="160"/>
      <c r="AT166" s="155" t="s">
        <v>165</v>
      </c>
      <c r="AU166" s="155" t="s">
        <v>132</v>
      </c>
      <c r="AV166" s="12" t="s">
        <v>132</v>
      </c>
      <c r="AW166" s="12" t="s">
        <v>34</v>
      </c>
      <c r="AX166" s="12" t="s">
        <v>79</v>
      </c>
      <c r="AY166" s="155" t="s">
        <v>124</v>
      </c>
    </row>
    <row r="167" spans="2:65" s="12" customFormat="1">
      <c r="B167" s="154"/>
      <c r="D167" s="145" t="s">
        <v>165</v>
      </c>
      <c r="E167" s="155" t="s">
        <v>1</v>
      </c>
      <c r="F167" s="156" t="s">
        <v>345</v>
      </c>
      <c r="H167" s="157">
        <v>37.28</v>
      </c>
      <c r="I167" s="158"/>
      <c r="L167" s="154"/>
      <c r="M167" s="159"/>
      <c r="T167" s="160"/>
      <c r="AT167" s="155" t="s">
        <v>165</v>
      </c>
      <c r="AU167" s="155" t="s">
        <v>132</v>
      </c>
      <c r="AV167" s="12" t="s">
        <v>132</v>
      </c>
      <c r="AW167" s="12" t="s">
        <v>34</v>
      </c>
      <c r="AX167" s="12" t="s">
        <v>79</v>
      </c>
      <c r="AY167" s="155" t="s">
        <v>124</v>
      </c>
    </row>
    <row r="168" spans="2:65" s="14" customFormat="1">
      <c r="B168" s="167"/>
      <c r="D168" s="145" t="s">
        <v>165</v>
      </c>
      <c r="E168" s="168" t="s">
        <v>1</v>
      </c>
      <c r="F168" s="169" t="s">
        <v>200</v>
      </c>
      <c r="H168" s="170">
        <v>393.24</v>
      </c>
      <c r="I168" s="171"/>
      <c r="L168" s="167"/>
      <c r="M168" s="172"/>
      <c r="T168" s="173"/>
      <c r="AT168" s="168" t="s">
        <v>165</v>
      </c>
      <c r="AU168" s="168" t="s">
        <v>132</v>
      </c>
      <c r="AV168" s="14" t="s">
        <v>163</v>
      </c>
      <c r="AW168" s="14" t="s">
        <v>34</v>
      </c>
      <c r="AX168" s="14" t="s">
        <v>87</v>
      </c>
      <c r="AY168" s="168" t="s">
        <v>124</v>
      </c>
    </row>
    <row r="169" spans="2:65" s="1" customFormat="1" ht="16.5" customHeight="1">
      <c r="B169" s="32"/>
      <c r="C169" s="132" t="s">
        <v>123</v>
      </c>
      <c r="D169" s="132" t="s">
        <v>127</v>
      </c>
      <c r="E169" s="133" t="s">
        <v>346</v>
      </c>
      <c r="F169" s="134" t="s">
        <v>347</v>
      </c>
      <c r="G169" s="135" t="s">
        <v>161</v>
      </c>
      <c r="H169" s="136">
        <v>669.92399999999998</v>
      </c>
      <c r="I169" s="137"/>
      <c r="J169" s="138">
        <f>ROUND(I169*H169,2)</f>
        <v>0</v>
      </c>
      <c r="K169" s="134" t="s">
        <v>162</v>
      </c>
      <c r="L169" s="32"/>
      <c r="M169" s="139" t="s">
        <v>1</v>
      </c>
      <c r="N169" s="140" t="s">
        <v>45</v>
      </c>
      <c r="P169" s="141">
        <f>O169*H169</f>
        <v>0</v>
      </c>
      <c r="Q169" s="141">
        <v>2.7000000000000001E-3</v>
      </c>
      <c r="R169" s="141">
        <f>Q169*H169</f>
        <v>1.8087948</v>
      </c>
      <c r="S169" s="141">
        <v>0</v>
      </c>
      <c r="T169" s="142">
        <f>S169*H169</f>
        <v>0</v>
      </c>
      <c r="AR169" s="143" t="s">
        <v>163</v>
      </c>
      <c r="AT169" s="143" t="s">
        <v>127</v>
      </c>
      <c r="AU169" s="143" t="s">
        <v>132</v>
      </c>
      <c r="AY169" s="17" t="s">
        <v>124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132</v>
      </c>
      <c r="BK169" s="144">
        <f>ROUND(I169*H169,2)</f>
        <v>0</v>
      </c>
      <c r="BL169" s="17" t="s">
        <v>163</v>
      </c>
      <c r="BM169" s="143" t="s">
        <v>348</v>
      </c>
    </row>
    <row r="170" spans="2:65" s="12" customFormat="1">
      <c r="B170" s="154"/>
      <c r="D170" s="145" t="s">
        <v>165</v>
      </c>
      <c r="E170" s="155" t="s">
        <v>1</v>
      </c>
      <c r="F170" s="156" t="s">
        <v>349</v>
      </c>
      <c r="H170" s="157">
        <v>532.29</v>
      </c>
      <c r="I170" s="158"/>
      <c r="L170" s="154"/>
      <c r="M170" s="159"/>
      <c r="T170" s="160"/>
      <c r="AT170" s="155" t="s">
        <v>165</v>
      </c>
      <c r="AU170" s="155" t="s">
        <v>132</v>
      </c>
      <c r="AV170" s="12" t="s">
        <v>132</v>
      </c>
      <c r="AW170" s="12" t="s">
        <v>34</v>
      </c>
      <c r="AX170" s="12" t="s">
        <v>79</v>
      </c>
      <c r="AY170" s="155" t="s">
        <v>124</v>
      </c>
    </row>
    <row r="171" spans="2:65" s="13" customFormat="1">
      <c r="B171" s="161"/>
      <c r="D171" s="145" t="s">
        <v>165</v>
      </c>
      <c r="E171" s="162" t="s">
        <v>1</v>
      </c>
      <c r="F171" s="163" t="s">
        <v>350</v>
      </c>
      <c r="H171" s="162" t="s">
        <v>1</v>
      </c>
      <c r="I171" s="164"/>
      <c r="L171" s="161"/>
      <c r="M171" s="165"/>
      <c r="T171" s="166"/>
      <c r="AT171" s="162" t="s">
        <v>165</v>
      </c>
      <c r="AU171" s="162" t="s">
        <v>132</v>
      </c>
      <c r="AV171" s="13" t="s">
        <v>87</v>
      </c>
      <c r="AW171" s="13" t="s">
        <v>34</v>
      </c>
      <c r="AX171" s="13" t="s">
        <v>79</v>
      </c>
      <c r="AY171" s="162" t="s">
        <v>124</v>
      </c>
    </row>
    <row r="172" spans="2:65" s="12" customFormat="1">
      <c r="B172" s="154"/>
      <c r="D172" s="145" t="s">
        <v>165</v>
      </c>
      <c r="E172" s="155" t="s">
        <v>1</v>
      </c>
      <c r="F172" s="156" t="s">
        <v>351</v>
      </c>
      <c r="H172" s="157">
        <v>8.1620000000000008</v>
      </c>
      <c r="I172" s="158"/>
      <c r="L172" s="154"/>
      <c r="M172" s="159"/>
      <c r="T172" s="160"/>
      <c r="AT172" s="155" t="s">
        <v>165</v>
      </c>
      <c r="AU172" s="155" t="s">
        <v>132</v>
      </c>
      <c r="AV172" s="12" t="s">
        <v>132</v>
      </c>
      <c r="AW172" s="12" t="s">
        <v>34</v>
      </c>
      <c r="AX172" s="12" t="s">
        <v>79</v>
      </c>
      <c r="AY172" s="155" t="s">
        <v>124</v>
      </c>
    </row>
    <row r="173" spans="2:65" s="12" customFormat="1">
      <c r="B173" s="154"/>
      <c r="D173" s="145" t="s">
        <v>165</v>
      </c>
      <c r="E173" s="155" t="s">
        <v>1</v>
      </c>
      <c r="F173" s="156" t="s">
        <v>352</v>
      </c>
      <c r="H173" s="157">
        <v>23.044</v>
      </c>
      <c r="I173" s="158"/>
      <c r="L173" s="154"/>
      <c r="M173" s="159"/>
      <c r="T173" s="160"/>
      <c r="AT173" s="155" t="s">
        <v>165</v>
      </c>
      <c r="AU173" s="155" t="s">
        <v>132</v>
      </c>
      <c r="AV173" s="12" t="s">
        <v>132</v>
      </c>
      <c r="AW173" s="12" t="s">
        <v>34</v>
      </c>
      <c r="AX173" s="12" t="s">
        <v>79</v>
      </c>
      <c r="AY173" s="155" t="s">
        <v>124</v>
      </c>
    </row>
    <row r="174" spans="2:65" s="12" customFormat="1">
      <c r="B174" s="154"/>
      <c r="D174" s="145" t="s">
        <v>165</v>
      </c>
      <c r="E174" s="155" t="s">
        <v>1</v>
      </c>
      <c r="F174" s="156" t="s">
        <v>353</v>
      </c>
      <c r="H174" s="157">
        <v>23.344999999999999</v>
      </c>
      <c r="I174" s="158"/>
      <c r="L174" s="154"/>
      <c r="M174" s="159"/>
      <c r="T174" s="160"/>
      <c r="AT174" s="155" t="s">
        <v>165</v>
      </c>
      <c r="AU174" s="155" t="s">
        <v>132</v>
      </c>
      <c r="AV174" s="12" t="s">
        <v>132</v>
      </c>
      <c r="AW174" s="12" t="s">
        <v>34</v>
      </c>
      <c r="AX174" s="12" t="s">
        <v>79</v>
      </c>
      <c r="AY174" s="155" t="s">
        <v>124</v>
      </c>
    </row>
    <row r="175" spans="2:65" s="12" customFormat="1">
      <c r="B175" s="154"/>
      <c r="D175" s="145" t="s">
        <v>165</v>
      </c>
      <c r="E175" s="155" t="s">
        <v>1</v>
      </c>
      <c r="F175" s="156" t="s">
        <v>354</v>
      </c>
      <c r="H175" s="157">
        <v>23.344999999999999</v>
      </c>
      <c r="I175" s="158"/>
      <c r="L175" s="154"/>
      <c r="M175" s="159"/>
      <c r="T175" s="160"/>
      <c r="AT175" s="155" t="s">
        <v>165</v>
      </c>
      <c r="AU175" s="155" t="s">
        <v>132</v>
      </c>
      <c r="AV175" s="12" t="s">
        <v>132</v>
      </c>
      <c r="AW175" s="12" t="s">
        <v>34</v>
      </c>
      <c r="AX175" s="12" t="s">
        <v>79</v>
      </c>
      <c r="AY175" s="155" t="s">
        <v>124</v>
      </c>
    </row>
    <row r="176" spans="2:65" s="12" customFormat="1">
      <c r="B176" s="154"/>
      <c r="D176" s="145" t="s">
        <v>165</v>
      </c>
      <c r="E176" s="155" t="s">
        <v>1</v>
      </c>
      <c r="F176" s="156" t="s">
        <v>355</v>
      </c>
      <c r="H176" s="157">
        <v>23.344999999999999</v>
      </c>
      <c r="I176" s="158"/>
      <c r="L176" s="154"/>
      <c r="M176" s="159"/>
      <c r="T176" s="160"/>
      <c r="AT176" s="155" t="s">
        <v>165</v>
      </c>
      <c r="AU176" s="155" t="s">
        <v>132</v>
      </c>
      <c r="AV176" s="12" t="s">
        <v>132</v>
      </c>
      <c r="AW176" s="12" t="s">
        <v>34</v>
      </c>
      <c r="AX176" s="12" t="s">
        <v>79</v>
      </c>
      <c r="AY176" s="155" t="s">
        <v>124</v>
      </c>
    </row>
    <row r="177" spans="2:65" s="12" customFormat="1">
      <c r="B177" s="154"/>
      <c r="D177" s="145" t="s">
        <v>165</v>
      </c>
      <c r="E177" s="155" t="s">
        <v>1</v>
      </c>
      <c r="F177" s="156" t="s">
        <v>356</v>
      </c>
      <c r="H177" s="157">
        <v>23.344999999999999</v>
      </c>
      <c r="I177" s="158"/>
      <c r="L177" s="154"/>
      <c r="M177" s="159"/>
      <c r="T177" s="160"/>
      <c r="AT177" s="155" t="s">
        <v>165</v>
      </c>
      <c r="AU177" s="155" t="s">
        <v>132</v>
      </c>
      <c r="AV177" s="12" t="s">
        <v>132</v>
      </c>
      <c r="AW177" s="12" t="s">
        <v>34</v>
      </c>
      <c r="AX177" s="12" t="s">
        <v>79</v>
      </c>
      <c r="AY177" s="155" t="s">
        <v>124</v>
      </c>
    </row>
    <row r="178" spans="2:65" s="12" customFormat="1">
      <c r="B178" s="154"/>
      <c r="D178" s="145" t="s">
        <v>165</v>
      </c>
      <c r="E178" s="155" t="s">
        <v>1</v>
      </c>
      <c r="F178" s="156" t="s">
        <v>357</v>
      </c>
      <c r="H178" s="157">
        <v>13.048</v>
      </c>
      <c r="I178" s="158"/>
      <c r="L178" s="154"/>
      <c r="M178" s="159"/>
      <c r="T178" s="160"/>
      <c r="AT178" s="155" t="s">
        <v>165</v>
      </c>
      <c r="AU178" s="155" t="s">
        <v>132</v>
      </c>
      <c r="AV178" s="12" t="s">
        <v>132</v>
      </c>
      <c r="AW178" s="12" t="s">
        <v>34</v>
      </c>
      <c r="AX178" s="12" t="s">
        <v>79</v>
      </c>
      <c r="AY178" s="155" t="s">
        <v>124</v>
      </c>
    </row>
    <row r="179" spans="2:65" s="14" customFormat="1">
      <c r="B179" s="167"/>
      <c r="D179" s="145" t="s">
        <v>165</v>
      </c>
      <c r="E179" s="168" t="s">
        <v>1</v>
      </c>
      <c r="F179" s="169" t="s">
        <v>200</v>
      </c>
      <c r="H179" s="170">
        <v>669.92400000000009</v>
      </c>
      <c r="I179" s="171"/>
      <c r="L179" s="167"/>
      <c r="M179" s="172"/>
      <c r="T179" s="173"/>
      <c r="AT179" s="168" t="s">
        <v>165</v>
      </c>
      <c r="AU179" s="168" t="s">
        <v>132</v>
      </c>
      <c r="AV179" s="14" t="s">
        <v>163</v>
      </c>
      <c r="AW179" s="14" t="s">
        <v>34</v>
      </c>
      <c r="AX179" s="14" t="s">
        <v>87</v>
      </c>
      <c r="AY179" s="168" t="s">
        <v>124</v>
      </c>
    </row>
    <row r="180" spans="2:65" s="1" customFormat="1" ht="16.5" customHeight="1">
      <c r="B180" s="32"/>
      <c r="C180" s="132" t="s">
        <v>185</v>
      </c>
      <c r="D180" s="132" t="s">
        <v>127</v>
      </c>
      <c r="E180" s="133" t="s">
        <v>358</v>
      </c>
      <c r="F180" s="134" t="s">
        <v>359</v>
      </c>
      <c r="G180" s="135" t="s">
        <v>161</v>
      </c>
      <c r="H180" s="136">
        <v>62.08</v>
      </c>
      <c r="I180" s="137"/>
      <c r="J180" s="138">
        <f>ROUND(I180*H180,2)</f>
        <v>0</v>
      </c>
      <c r="K180" s="134" t="s">
        <v>162</v>
      </c>
      <c r="L180" s="32"/>
      <c r="M180" s="139" t="s">
        <v>1</v>
      </c>
      <c r="N180" s="140" t="s">
        <v>45</v>
      </c>
      <c r="P180" s="141">
        <f>O180*H180</f>
        <v>0</v>
      </c>
      <c r="Q180" s="141">
        <v>2.3630000000000002E-2</v>
      </c>
      <c r="R180" s="141">
        <f>Q180*H180</f>
        <v>1.4669504</v>
      </c>
      <c r="S180" s="141">
        <v>0</v>
      </c>
      <c r="T180" s="142">
        <f>S180*H180</f>
        <v>0</v>
      </c>
      <c r="AR180" s="143" t="s">
        <v>163</v>
      </c>
      <c r="AT180" s="143" t="s">
        <v>127</v>
      </c>
      <c r="AU180" s="143" t="s">
        <v>132</v>
      </c>
      <c r="AY180" s="17" t="s">
        <v>124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132</v>
      </c>
      <c r="BK180" s="144">
        <f>ROUND(I180*H180,2)</f>
        <v>0</v>
      </c>
      <c r="BL180" s="17" t="s">
        <v>163</v>
      </c>
      <c r="BM180" s="143" t="s">
        <v>360</v>
      </c>
    </row>
    <row r="181" spans="2:65" s="13" customFormat="1">
      <c r="B181" s="161"/>
      <c r="D181" s="145" t="s">
        <v>165</v>
      </c>
      <c r="E181" s="162" t="s">
        <v>1</v>
      </c>
      <c r="F181" s="163" t="s">
        <v>194</v>
      </c>
      <c r="H181" s="162" t="s">
        <v>1</v>
      </c>
      <c r="I181" s="164"/>
      <c r="L181" s="161"/>
      <c r="M181" s="165"/>
      <c r="T181" s="166"/>
      <c r="AT181" s="162" t="s">
        <v>165</v>
      </c>
      <c r="AU181" s="162" t="s">
        <v>132</v>
      </c>
      <c r="AV181" s="13" t="s">
        <v>87</v>
      </c>
      <c r="AW181" s="13" t="s">
        <v>34</v>
      </c>
      <c r="AX181" s="13" t="s">
        <v>79</v>
      </c>
      <c r="AY181" s="162" t="s">
        <v>124</v>
      </c>
    </row>
    <row r="182" spans="2:65" s="12" customFormat="1">
      <c r="B182" s="154"/>
      <c r="D182" s="145" t="s">
        <v>165</v>
      </c>
      <c r="E182" s="155" t="s">
        <v>1</v>
      </c>
      <c r="F182" s="156" t="s">
        <v>312</v>
      </c>
      <c r="H182" s="157">
        <v>36.32</v>
      </c>
      <c r="I182" s="158"/>
      <c r="L182" s="154"/>
      <c r="M182" s="159"/>
      <c r="T182" s="160"/>
      <c r="AT182" s="155" t="s">
        <v>165</v>
      </c>
      <c r="AU182" s="155" t="s">
        <v>132</v>
      </c>
      <c r="AV182" s="12" t="s">
        <v>132</v>
      </c>
      <c r="AW182" s="12" t="s">
        <v>34</v>
      </c>
      <c r="AX182" s="12" t="s">
        <v>79</v>
      </c>
      <c r="AY182" s="155" t="s">
        <v>124</v>
      </c>
    </row>
    <row r="183" spans="2:65" s="12" customFormat="1">
      <c r="B183" s="154"/>
      <c r="D183" s="145" t="s">
        <v>165</v>
      </c>
      <c r="E183" s="155" t="s">
        <v>1</v>
      </c>
      <c r="F183" s="156" t="s">
        <v>196</v>
      </c>
      <c r="H183" s="157">
        <v>-2.2400000000000002</v>
      </c>
      <c r="I183" s="158"/>
      <c r="L183" s="154"/>
      <c r="M183" s="159"/>
      <c r="T183" s="160"/>
      <c r="AT183" s="155" t="s">
        <v>165</v>
      </c>
      <c r="AU183" s="155" t="s">
        <v>132</v>
      </c>
      <c r="AV183" s="12" t="s">
        <v>132</v>
      </c>
      <c r="AW183" s="12" t="s">
        <v>34</v>
      </c>
      <c r="AX183" s="12" t="s">
        <v>79</v>
      </c>
      <c r="AY183" s="155" t="s">
        <v>124</v>
      </c>
    </row>
    <row r="184" spans="2:65" s="13" customFormat="1">
      <c r="B184" s="161"/>
      <c r="D184" s="145" t="s">
        <v>165</v>
      </c>
      <c r="E184" s="162" t="s">
        <v>1</v>
      </c>
      <c r="F184" s="163" t="s">
        <v>197</v>
      </c>
      <c r="H184" s="162" t="s">
        <v>1</v>
      </c>
      <c r="I184" s="164"/>
      <c r="L184" s="161"/>
      <c r="M184" s="165"/>
      <c r="T184" s="166"/>
      <c r="AT184" s="162" t="s">
        <v>165</v>
      </c>
      <c r="AU184" s="162" t="s">
        <v>132</v>
      </c>
      <c r="AV184" s="13" t="s">
        <v>87</v>
      </c>
      <c r="AW184" s="13" t="s">
        <v>34</v>
      </c>
      <c r="AX184" s="13" t="s">
        <v>79</v>
      </c>
      <c r="AY184" s="162" t="s">
        <v>124</v>
      </c>
    </row>
    <row r="185" spans="2:65" s="12" customFormat="1">
      <c r="B185" s="154"/>
      <c r="D185" s="145" t="s">
        <v>165</v>
      </c>
      <c r="E185" s="155" t="s">
        <v>1</v>
      </c>
      <c r="F185" s="156" t="s">
        <v>313</v>
      </c>
      <c r="H185" s="157">
        <v>30.72</v>
      </c>
      <c r="I185" s="158"/>
      <c r="L185" s="154"/>
      <c r="M185" s="159"/>
      <c r="T185" s="160"/>
      <c r="AT185" s="155" t="s">
        <v>165</v>
      </c>
      <c r="AU185" s="155" t="s">
        <v>132</v>
      </c>
      <c r="AV185" s="12" t="s">
        <v>132</v>
      </c>
      <c r="AW185" s="12" t="s">
        <v>34</v>
      </c>
      <c r="AX185" s="12" t="s">
        <v>79</v>
      </c>
      <c r="AY185" s="155" t="s">
        <v>124</v>
      </c>
    </row>
    <row r="186" spans="2:65" s="12" customFormat="1">
      <c r="B186" s="154"/>
      <c r="D186" s="145" t="s">
        <v>165</v>
      </c>
      <c r="E186" s="155" t="s">
        <v>1</v>
      </c>
      <c r="F186" s="156" t="s">
        <v>199</v>
      </c>
      <c r="H186" s="157">
        <v>-2.72</v>
      </c>
      <c r="I186" s="158"/>
      <c r="L186" s="154"/>
      <c r="M186" s="159"/>
      <c r="T186" s="160"/>
      <c r="AT186" s="155" t="s">
        <v>165</v>
      </c>
      <c r="AU186" s="155" t="s">
        <v>132</v>
      </c>
      <c r="AV186" s="12" t="s">
        <v>132</v>
      </c>
      <c r="AW186" s="12" t="s">
        <v>34</v>
      </c>
      <c r="AX186" s="12" t="s">
        <v>79</v>
      </c>
      <c r="AY186" s="155" t="s">
        <v>124</v>
      </c>
    </row>
    <row r="187" spans="2:65" s="14" customFormat="1">
      <c r="B187" s="167"/>
      <c r="D187" s="145" t="s">
        <v>165</v>
      </c>
      <c r="E187" s="168" t="s">
        <v>1</v>
      </c>
      <c r="F187" s="169" t="s">
        <v>200</v>
      </c>
      <c r="H187" s="170">
        <v>62.08</v>
      </c>
      <c r="I187" s="171"/>
      <c r="L187" s="167"/>
      <c r="M187" s="172"/>
      <c r="T187" s="173"/>
      <c r="AT187" s="168" t="s">
        <v>165</v>
      </c>
      <c r="AU187" s="168" t="s">
        <v>132</v>
      </c>
      <c r="AV187" s="14" t="s">
        <v>163</v>
      </c>
      <c r="AW187" s="14" t="s">
        <v>34</v>
      </c>
      <c r="AX187" s="14" t="s">
        <v>87</v>
      </c>
      <c r="AY187" s="168" t="s">
        <v>124</v>
      </c>
    </row>
    <row r="188" spans="2:65" s="1" customFormat="1" ht="16.5" customHeight="1">
      <c r="B188" s="32"/>
      <c r="C188" s="132" t="s">
        <v>190</v>
      </c>
      <c r="D188" s="132" t="s">
        <v>127</v>
      </c>
      <c r="E188" s="133" t="s">
        <v>361</v>
      </c>
      <c r="F188" s="134" t="s">
        <v>362</v>
      </c>
      <c r="G188" s="135" t="s">
        <v>161</v>
      </c>
      <c r="H188" s="136">
        <v>223.512</v>
      </c>
      <c r="I188" s="137"/>
      <c r="J188" s="138">
        <f>ROUND(I188*H188,2)</f>
        <v>0</v>
      </c>
      <c r="K188" s="134" t="s">
        <v>162</v>
      </c>
      <c r="L188" s="32"/>
      <c r="M188" s="139" t="s">
        <v>1</v>
      </c>
      <c r="N188" s="140" t="s">
        <v>45</v>
      </c>
      <c r="P188" s="141">
        <f>O188*H188</f>
        <v>0</v>
      </c>
      <c r="Q188" s="141">
        <v>3.8999999999999999E-4</v>
      </c>
      <c r="R188" s="141">
        <f>Q188*H188</f>
        <v>8.7169679999999999E-2</v>
      </c>
      <c r="S188" s="141">
        <v>1.0000000000000001E-5</v>
      </c>
      <c r="T188" s="142">
        <f>S188*H188</f>
        <v>2.2351200000000002E-3</v>
      </c>
      <c r="AR188" s="143" t="s">
        <v>163</v>
      </c>
      <c r="AT188" s="143" t="s">
        <v>127</v>
      </c>
      <c r="AU188" s="143" t="s">
        <v>132</v>
      </c>
      <c r="AY188" s="17" t="s">
        <v>124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132</v>
      </c>
      <c r="BK188" s="144">
        <f>ROUND(I188*H188,2)</f>
        <v>0</v>
      </c>
      <c r="BL188" s="17" t="s">
        <v>163</v>
      </c>
      <c r="BM188" s="143" t="s">
        <v>363</v>
      </c>
    </row>
    <row r="189" spans="2:65" s="12" customFormat="1">
      <c r="B189" s="154"/>
      <c r="D189" s="145" t="s">
        <v>165</v>
      </c>
      <c r="E189" s="155" t="s">
        <v>1</v>
      </c>
      <c r="F189" s="156" t="s">
        <v>364</v>
      </c>
      <c r="H189" s="157">
        <v>5.2080000000000002</v>
      </c>
      <c r="I189" s="158"/>
      <c r="L189" s="154"/>
      <c r="M189" s="159"/>
      <c r="T189" s="160"/>
      <c r="AT189" s="155" t="s">
        <v>165</v>
      </c>
      <c r="AU189" s="155" t="s">
        <v>132</v>
      </c>
      <c r="AV189" s="12" t="s">
        <v>132</v>
      </c>
      <c r="AW189" s="12" t="s">
        <v>34</v>
      </c>
      <c r="AX189" s="12" t="s">
        <v>79</v>
      </c>
      <c r="AY189" s="155" t="s">
        <v>124</v>
      </c>
    </row>
    <row r="190" spans="2:65" s="12" customFormat="1">
      <c r="B190" s="154"/>
      <c r="D190" s="145" t="s">
        <v>165</v>
      </c>
      <c r="E190" s="155" t="s">
        <v>1</v>
      </c>
      <c r="F190" s="156" t="s">
        <v>365</v>
      </c>
      <c r="H190" s="157">
        <v>35.048000000000002</v>
      </c>
      <c r="I190" s="158"/>
      <c r="L190" s="154"/>
      <c r="M190" s="159"/>
      <c r="T190" s="160"/>
      <c r="AT190" s="155" t="s">
        <v>165</v>
      </c>
      <c r="AU190" s="155" t="s">
        <v>132</v>
      </c>
      <c r="AV190" s="12" t="s">
        <v>132</v>
      </c>
      <c r="AW190" s="12" t="s">
        <v>34</v>
      </c>
      <c r="AX190" s="12" t="s">
        <v>79</v>
      </c>
      <c r="AY190" s="155" t="s">
        <v>124</v>
      </c>
    </row>
    <row r="191" spans="2:65" s="12" customFormat="1">
      <c r="B191" s="154"/>
      <c r="D191" s="145" t="s">
        <v>165</v>
      </c>
      <c r="E191" s="155" t="s">
        <v>1</v>
      </c>
      <c r="F191" s="156" t="s">
        <v>366</v>
      </c>
      <c r="H191" s="157">
        <v>39.356999999999999</v>
      </c>
      <c r="I191" s="158"/>
      <c r="L191" s="154"/>
      <c r="M191" s="159"/>
      <c r="T191" s="160"/>
      <c r="AT191" s="155" t="s">
        <v>165</v>
      </c>
      <c r="AU191" s="155" t="s">
        <v>132</v>
      </c>
      <c r="AV191" s="12" t="s">
        <v>132</v>
      </c>
      <c r="AW191" s="12" t="s">
        <v>34</v>
      </c>
      <c r="AX191" s="12" t="s">
        <v>79</v>
      </c>
      <c r="AY191" s="155" t="s">
        <v>124</v>
      </c>
    </row>
    <row r="192" spans="2:65" s="12" customFormat="1">
      <c r="B192" s="154"/>
      <c r="D192" s="145" t="s">
        <v>165</v>
      </c>
      <c r="E192" s="155" t="s">
        <v>1</v>
      </c>
      <c r="F192" s="156" t="s">
        <v>367</v>
      </c>
      <c r="H192" s="157">
        <v>39.356999999999999</v>
      </c>
      <c r="I192" s="158"/>
      <c r="L192" s="154"/>
      <c r="M192" s="159"/>
      <c r="T192" s="160"/>
      <c r="AT192" s="155" t="s">
        <v>165</v>
      </c>
      <c r="AU192" s="155" t="s">
        <v>132</v>
      </c>
      <c r="AV192" s="12" t="s">
        <v>132</v>
      </c>
      <c r="AW192" s="12" t="s">
        <v>34</v>
      </c>
      <c r="AX192" s="12" t="s">
        <v>79</v>
      </c>
      <c r="AY192" s="155" t="s">
        <v>124</v>
      </c>
    </row>
    <row r="193" spans="2:65" s="12" customFormat="1">
      <c r="B193" s="154"/>
      <c r="D193" s="145" t="s">
        <v>165</v>
      </c>
      <c r="E193" s="155" t="s">
        <v>1</v>
      </c>
      <c r="F193" s="156" t="s">
        <v>368</v>
      </c>
      <c r="H193" s="157">
        <v>39.356999999999999</v>
      </c>
      <c r="I193" s="158"/>
      <c r="L193" s="154"/>
      <c r="M193" s="159"/>
      <c r="T193" s="160"/>
      <c r="AT193" s="155" t="s">
        <v>165</v>
      </c>
      <c r="AU193" s="155" t="s">
        <v>132</v>
      </c>
      <c r="AV193" s="12" t="s">
        <v>132</v>
      </c>
      <c r="AW193" s="12" t="s">
        <v>34</v>
      </c>
      <c r="AX193" s="12" t="s">
        <v>79</v>
      </c>
      <c r="AY193" s="155" t="s">
        <v>124</v>
      </c>
    </row>
    <row r="194" spans="2:65" s="12" customFormat="1">
      <c r="B194" s="154"/>
      <c r="D194" s="145" t="s">
        <v>165</v>
      </c>
      <c r="E194" s="155" t="s">
        <v>1</v>
      </c>
      <c r="F194" s="156" t="s">
        <v>369</v>
      </c>
      <c r="H194" s="157">
        <v>39.356999999999999</v>
      </c>
      <c r="I194" s="158"/>
      <c r="L194" s="154"/>
      <c r="M194" s="159"/>
      <c r="T194" s="160"/>
      <c r="AT194" s="155" t="s">
        <v>165</v>
      </c>
      <c r="AU194" s="155" t="s">
        <v>132</v>
      </c>
      <c r="AV194" s="12" t="s">
        <v>132</v>
      </c>
      <c r="AW194" s="12" t="s">
        <v>34</v>
      </c>
      <c r="AX194" s="12" t="s">
        <v>79</v>
      </c>
      <c r="AY194" s="155" t="s">
        <v>124</v>
      </c>
    </row>
    <row r="195" spans="2:65" s="12" customFormat="1">
      <c r="B195" s="154"/>
      <c r="D195" s="145" t="s">
        <v>165</v>
      </c>
      <c r="E195" s="155" t="s">
        <v>1</v>
      </c>
      <c r="F195" s="156" t="s">
        <v>370</v>
      </c>
      <c r="H195" s="157">
        <v>25.827999999999999</v>
      </c>
      <c r="I195" s="158"/>
      <c r="L195" s="154"/>
      <c r="M195" s="159"/>
      <c r="T195" s="160"/>
      <c r="AT195" s="155" t="s">
        <v>165</v>
      </c>
      <c r="AU195" s="155" t="s">
        <v>132</v>
      </c>
      <c r="AV195" s="12" t="s">
        <v>132</v>
      </c>
      <c r="AW195" s="12" t="s">
        <v>34</v>
      </c>
      <c r="AX195" s="12" t="s">
        <v>79</v>
      </c>
      <c r="AY195" s="155" t="s">
        <v>124</v>
      </c>
    </row>
    <row r="196" spans="2:65" s="14" customFormat="1">
      <c r="B196" s="167"/>
      <c r="D196" s="145" t="s">
        <v>165</v>
      </c>
      <c r="E196" s="168" t="s">
        <v>1</v>
      </c>
      <c r="F196" s="169" t="s">
        <v>200</v>
      </c>
      <c r="H196" s="170">
        <v>223.512</v>
      </c>
      <c r="I196" s="171"/>
      <c r="L196" s="167"/>
      <c r="M196" s="172"/>
      <c r="T196" s="173"/>
      <c r="AT196" s="168" t="s">
        <v>165</v>
      </c>
      <c r="AU196" s="168" t="s">
        <v>132</v>
      </c>
      <c r="AV196" s="14" t="s">
        <v>163</v>
      </c>
      <c r="AW196" s="14" t="s">
        <v>34</v>
      </c>
      <c r="AX196" s="14" t="s">
        <v>87</v>
      </c>
      <c r="AY196" s="168" t="s">
        <v>124</v>
      </c>
    </row>
    <row r="197" spans="2:65" s="1" customFormat="1" ht="16.5" customHeight="1">
      <c r="B197" s="32"/>
      <c r="C197" s="132" t="s">
        <v>201</v>
      </c>
      <c r="D197" s="132" t="s">
        <v>127</v>
      </c>
      <c r="E197" s="133" t="s">
        <v>371</v>
      </c>
      <c r="F197" s="134" t="s">
        <v>372</v>
      </c>
      <c r="G197" s="135" t="s">
        <v>161</v>
      </c>
      <c r="H197" s="136">
        <v>594.37</v>
      </c>
      <c r="I197" s="137"/>
      <c r="J197" s="138">
        <f>ROUND(I197*H197,2)</f>
        <v>0</v>
      </c>
      <c r="K197" s="134" t="s">
        <v>162</v>
      </c>
      <c r="L197" s="32"/>
      <c r="M197" s="139" t="s">
        <v>1</v>
      </c>
      <c r="N197" s="140" t="s">
        <v>45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163</v>
      </c>
      <c r="AT197" s="143" t="s">
        <v>127</v>
      </c>
      <c r="AU197" s="143" t="s">
        <v>132</v>
      </c>
      <c r="AY197" s="17" t="s">
        <v>124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132</v>
      </c>
      <c r="BK197" s="144">
        <f>ROUND(I197*H197,2)</f>
        <v>0</v>
      </c>
      <c r="BL197" s="17" t="s">
        <v>163</v>
      </c>
      <c r="BM197" s="143" t="s">
        <v>373</v>
      </c>
    </row>
    <row r="198" spans="2:65" s="12" customFormat="1">
      <c r="B198" s="154"/>
      <c r="D198" s="145" t="s">
        <v>165</v>
      </c>
      <c r="E198" s="155" t="s">
        <v>1</v>
      </c>
      <c r="F198" s="156" t="s">
        <v>374</v>
      </c>
      <c r="H198" s="157">
        <v>594.37</v>
      </c>
      <c r="I198" s="158"/>
      <c r="L198" s="154"/>
      <c r="M198" s="159"/>
      <c r="T198" s="160"/>
      <c r="AT198" s="155" t="s">
        <v>165</v>
      </c>
      <c r="AU198" s="155" t="s">
        <v>132</v>
      </c>
      <c r="AV198" s="12" t="s">
        <v>132</v>
      </c>
      <c r="AW198" s="12" t="s">
        <v>34</v>
      </c>
      <c r="AX198" s="12" t="s">
        <v>87</v>
      </c>
      <c r="AY198" s="155" t="s">
        <v>124</v>
      </c>
    </row>
    <row r="199" spans="2:65" s="1" customFormat="1" ht="21.75" customHeight="1">
      <c r="B199" s="32"/>
      <c r="C199" s="132" t="s">
        <v>157</v>
      </c>
      <c r="D199" s="132" t="s">
        <v>127</v>
      </c>
      <c r="E199" s="133" t="s">
        <v>375</v>
      </c>
      <c r="F199" s="134" t="s">
        <v>376</v>
      </c>
      <c r="G199" s="135" t="s">
        <v>174</v>
      </c>
      <c r="H199" s="136">
        <v>3.0110000000000001</v>
      </c>
      <c r="I199" s="137"/>
      <c r="J199" s="138">
        <f>ROUND(I199*H199,2)</f>
        <v>0</v>
      </c>
      <c r="K199" s="134" t="s">
        <v>162</v>
      </c>
      <c r="L199" s="32"/>
      <c r="M199" s="139" t="s">
        <v>1</v>
      </c>
      <c r="N199" s="140" t="s">
        <v>45</v>
      </c>
      <c r="P199" s="141">
        <f>O199*H199</f>
        <v>0</v>
      </c>
      <c r="Q199" s="141">
        <v>2.5018699999999998</v>
      </c>
      <c r="R199" s="141">
        <f>Q199*H199</f>
        <v>7.53313057</v>
      </c>
      <c r="S199" s="141">
        <v>0</v>
      </c>
      <c r="T199" s="142">
        <f>S199*H199</f>
        <v>0</v>
      </c>
      <c r="AR199" s="143" t="s">
        <v>163</v>
      </c>
      <c r="AT199" s="143" t="s">
        <v>127</v>
      </c>
      <c r="AU199" s="143" t="s">
        <v>132</v>
      </c>
      <c r="AY199" s="17" t="s">
        <v>124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132</v>
      </c>
      <c r="BK199" s="144">
        <f>ROUND(I199*H199,2)</f>
        <v>0</v>
      </c>
      <c r="BL199" s="17" t="s">
        <v>163</v>
      </c>
      <c r="BM199" s="143" t="s">
        <v>377</v>
      </c>
    </row>
    <row r="200" spans="2:65" s="12" customFormat="1">
      <c r="B200" s="154"/>
      <c r="D200" s="145" t="s">
        <v>165</v>
      </c>
      <c r="E200" s="155" t="s">
        <v>1</v>
      </c>
      <c r="F200" s="156" t="s">
        <v>176</v>
      </c>
      <c r="H200" s="157">
        <v>3.0110000000000001</v>
      </c>
      <c r="I200" s="158"/>
      <c r="L200" s="154"/>
      <c r="M200" s="159"/>
      <c r="T200" s="160"/>
      <c r="AT200" s="155" t="s">
        <v>165</v>
      </c>
      <c r="AU200" s="155" t="s">
        <v>132</v>
      </c>
      <c r="AV200" s="12" t="s">
        <v>132</v>
      </c>
      <c r="AW200" s="12" t="s">
        <v>34</v>
      </c>
      <c r="AX200" s="12" t="s">
        <v>87</v>
      </c>
      <c r="AY200" s="155" t="s">
        <v>124</v>
      </c>
    </row>
    <row r="201" spans="2:65" s="1" customFormat="1" ht="21.75" customHeight="1">
      <c r="B201" s="32"/>
      <c r="C201" s="132" t="s">
        <v>209</v>
      </c>
      <c r="D201" s="132" t="s">
        <v>127</v>
      </c>
      <c r="E201" s="133" t="s">
        <v>378</v>
      </c>
      <c r="F201" s="134" t="s">
        <v>379</v>
      </c>
      <c r="G201" s="135" t="s">
        <v>174</v>
      </c>
      <c r="H201" s="136">
        <v>3.0110000000000001</v>
      </c>
      <c r="I201" s="137"/>
      <c r="J201" s="138">
        <f>ROUND(I201*H201,2)</f>
        <v>0</v>
      </c>
      <c r="K201" s="134" t="s">
        <v>162</v>
      </c>
      <c r="L201" s="32"/>
      <c r="M201" s="139" t="s">
        <v>1</v>
      </c>
      <c r="N201" s="140" t="s">
        <v>45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163</v>
      </c>
      <c r="AT201" s="143" t="s">
        <v>127</v>
      </c>
      <c r="AU201" s="143" t="s">
        <v>132</v>
      </c>
      <c r="AY201" s="17" t="s">
        <v>124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7" t="s">
        <v>132</v>
      </c>
      <c r="BK201" s="144">
        <f>ROUND(I201*H201,2)</f>
        <v>0</v>
      </c>
      <c r="BL201" s="17" t="s">
        <v>163</v>
      </c>
      <c r="BM201" s="143" t="s">
        <v>380</v>
      </c>
    </row>
    <row r="202" spans="2:65" s="1" customFormat="1" ht="16.5" customHeight="1">
      <c r="B202" s="32"/>
      <c r="C202" s="132" t="s">
        <v>213</v>
      </c>
      <c r="D202" s="132" t="s">
        <v>127</v>
      </c>
      <c r="E202" s="133" t="s">
        <v>381</v>
      </c>
      <c r="F202" s="134" t="s">
        <v>382</v>
      </c>
      <c r="G202" s="135" t="s">
        <v>254</v>
      </c>
      <c r="H202" s="136">
        <v>0.19900000000000001</v>
      </c>
      <c r="I202" s="137"/>
      <c r="J202" s="138">
        <f>ROUND(I202*H202,2)</f>
        <v>0</v>
      </c>
      <c r="K202" s="134" t="s">
        <v>162</v>
      </c>
      <c r="L202" s="32"/>
      <c r="M202" s="139" t="s">
        <v>1</v>
      </c>
      <c r="N202" s="140" t="s">
        <v>45</v>
      </c>
      <c r="P202" s="141">
        <f>O202*H202</f>
        <v>0</v>
      </c>
      <c r="Q202" s="141">
        <v>1.06277</v>
      </c>
      <c r="R202" s="141">
        <f>Q202*H202</f>
        <v>0.21149123</v>
      </c>
      <c r="S202" s="141">
        <v>0</v>
      </c>
      <c r="T202" s="142">
        <f>S202*H202</f>
        <v>0</v>
      </c>
      <c r="AR202" s="143" t="s">
        <v>163</v>
      </c>
      <c r="AT202" s="143" t="s">
        <v>127</v>
      </c>
      <c r="AU202" s="143" t="s">
        <v>132</v>
      </c>
      <c r="AY202" s="17" t="s">
        <v>124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132</v>
      </c>
      <c r="BK202" s="144">
        <f>ROUND(I202*H202,2)</f>
        <v>0</v>
      </c>
      <c r="BL202" s="17" t="s">
        <v>163</v>
      </c>
      <c r="BM202" s="143" t="s">
        <v>383</v>
      </c>
    </row>
    <row r="203" spans="2:65" s="12" customFormat="1">
      <c r="B203" s="154"/>
      <c r="D203" s="145" t="s">
        <v>165</v>
      </c>
      <c r="E203" s="155" t="s">
        <v>1</v>
      </c>
      <c r="F203" s="156" t="s">
        <v>384</v>
      </c>
      <c r="H203" s="157">
        <v>0.19900000000000001</v>
      </c>
      <c r="I203" s="158"/>
      <c r="L203" s="154"/>
      <c r="M203" s="159"/>
      <c r="T203" s="160"/>
      <c r="AT203" s="155" t="s">
        <v>165</v>
      </c>
      <c r="AU203" s="155" t="s">
        <v>132</v>
      </c>
      <c r="AV203" s="12" t="s">
        <v>132</v>
      </c>
      <c r="AW203" s="12" t="s">
        <v>34</v>
      </c>
      <c r="AX203" s="12" t="s">
        <v>87</v>
      </c>
      <c r="AY203" s="155" t="s">
        <v>124</v>
      </c>
    </row>
    <row r="204" spans="2:65" s="1" customFormat="1" ht="21.75" customHeight="1">
      <c r="B204" s="32"/>
      <c r="C204" s="132" t="s">
        <v>8</v>
      </c>
      <c r="D204" s="132" t="s">
        <v>127</v>
      </c>
      <c r="E204" s="133" t="s">
        <v>385</v>
      </c>
      <c r="F204" s="134" t="s">
        <v>386</v>
      </c>
      <c r="G204" s="135" t="s">
        <v>161</v>
      </c>
      <c r="H204" s="136">
        <v>58.4</v>
      </c>
      <c r="I204" s="137"/>
      <c r="J204" s="138">
        <f>ROUND(I204*H204,2)</f>
        <v>0</v>
      </c>
      <c r="K204" s="134" t="s">
        <v>1</v>
      </c>
      <c r="L204" s="32"/>
      <c r="M204" s="139" t="s">
        <v>1</v>
      </c>
      <c r="N204" s="140" t="s">
        <v>45</v>
      </c>
      <c r="P204" s="141">
        <f>O204*H204</f>
        <v>0</v>
      </c>
      <c r="Q204" s="141">
        <v>1.6000000000000001E-3</v>
      </c>
      <c r="R204" s="141">
        <f>Q204*H204</f>
        <v>9.3439999999999995E-2</v>
      </c>
      <c r="S204" s="141">
        <v>0</v>
      </c>
      <c r="T204" s="142">
        <f>S204*H204</f>
        <v>0</v>
      </c>
      <c r="AR204" s="143" t="s">
        <v>163</v>
      </c>
      <c r="AT204" s="143" t="s">
        <v>127</v>
      </c>
      <c r="AU204" s="143" t="s">
        <v>132</v>
      </c>
      <c r="AY204" s="17" t="s">
        <v>124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132</v>
      </c>
      <c r="BK204" s="144">
        <f>ROUND(I204*H204,2)</f>
        <v>0</v>
      </c>
      <c r="BL204" s="17" t="s">
        <v>163</v>
      </c>
      <c r="BM204" s="143" t="s">
        <v>387</v>
      </c>
    </row>
    <row r="205" spans="2:65" s="12" customFormat="1">
      <c r="B205" s="154"/>
      <c r="D205" s="145" t="s">
        <v>165</v>
      </c>
      <c r="E205" s="155" t="s">
        <v>1</v>
      </c>
      <c r="F205" s="156" t="s">
        <v>388</v>
      </c>
      <c r="H205" s="157">
        <v>58.4</v>
      </c>
      <c r="I205" s="158"/>
      <c r="L205" s="154"/>
      <c r="M205" s="159"/>
      <c r="T205" s="160"/>
      <c r="AT205" s="155" t="s">
        <v>165</v>
      </c>
      <c r="AU205" s="155" t="s">
        <v>132</v>
      </c>
      <c r="AV205" s="12" t="s">
        <v>132</v>
      </c>
      <c r="AW205" s="12" t="s">
        <v>34</v>
      </c>
      <c r="AX205" s="12" t="s">
        <v>87</v>
      </c>
      <c r="AY205" s="155" t="s">
        <v>124</v>
      </c>
    </row>
    <row r="206" spans="2:65" s="1" customFormat="1" ht="16.5" customHeight="1">
      <c r="B206" s="32"/>
      <c r="C206" s="184" t="s">
        <v>220</v>
      </c>
      <c r="D206" s="184" t="s">
        <v>389</v>
      </c>
      <c r="E206" s="185" t="s">
        <v>390</v>
      </c>
      <c r="F206" s="186" t="s">
        <v>391</v>
      </c>
      <c r="G206" s="187" t="s">
        <v>161</v>
      </c>
      <c r="H206" s="188">
        <v>59.567999999999998</v>
      </c>
      <c r="I206" s="189"/>
      <c r="J206" s="190">
        <f>ROUND(I206*H206,2)</f>
        <v>0</v>
      </c>
      <c r="K206" s="186" t="s">
        <v>1</v>
      </c>
      <c r="L206" s="191"/>
      <c r="M206" s="192" t="s">
        <v>1</v>
      </c>
      <c r="N206" s="193" t="s">
        <v>45</v>
      </c>
      <c r="P206" s="141">
        <f>O206*H206</f>
        <v>0</v>
      </c>
      <c r="Q206" s="141">
        <v>0.14166999999999999</v>
      </c>
      <c r="R206" s="141">
        <f>Q206*H206</f>
        <v>8.4389985599999999</v>
      </c>
      <c r="S206" s="141">
        <v>0</v>
      </c>
      <c r="T206" s="142">
        <f>S206*H206</f>
        <v>0</v>
      </c>
      <c r="AR206" s="143" t="s">
        <v>201</v>
      </c>
      <c r="AT206" s="143" t="s">
        <v>389</v>
      </c>
      <c r="AU206" s="143" t="s">
        <v>132</v>
      </c>
      <c r="AY206" s="17" t="s">
        <v>124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7" t="s">
        <v>132</v>
      </c>
      <c r="BK206" s="144">
        <f>ROUND(I206*H206,2)</f>
        <v>0</v>
      </c>
      <c r="BL206" s="17" t="s">
        <v>163</v>
      </c>
      <c r="BM206" s="143" t="s">
        <v>392</v>
      </c>
    </row>
    <row r="207" spans="2:65" s="12" customFormat="1">
      <c r="B207" s="154"/>
      <c r="D207" s="145" t="s">
        <v>165</v>
      </c>
      <c r="F207" s="156" t="s">
        <v>393</v>
      </c>
      <c r="H207" s="157">
        <v>59.567999999999998</v>
      </c>
      <c r="I207" s="158"/>
      <c r="L207" s="154"/>
      <c r="M207" s="159"/>
      <c r="T207" s="160"/>
      <c r="AT207" s="155" t="s">
        <v>165</v>
      </c>
      <c r="AU207" s="155" t="s">
        <v>132</v>
      </c>
      <c r="AV207" s="12" t="s">
        <v>132</v>
      </c>
      <c r="AW207" s="12" t="s">
        <v>4</v>
      </c>
      <c r="AX207" s="12" t="s">
        <v>87</v>
      </c>
      <c r="AY207" s="155" t="s">
        <v>124</v>
      </c>
    </row>
    <row r="208" spans="2:65" s="11" customFormat="1" ht="22.9" customHeight="1">
      <c r="B208" s="120"/>
      <c r="D208" s="121" t="s">
        <v>78</v>
      </c>
      <c r="E208" s="130" t="s">
        <v>157</v>
      </c>
      <c r="F208" s="130" t="s">
        <v>158</v>
      </c>
      <c r="I208" s="123"/>
      <c r="J208" s="131">
        <f>BK208</f>
        <v>0</v>
      </c>
      <c r="L208" s="120"/>
      <c r="M208" s="125"/>
      <c r="P208" s="126">
        <f>SUM(P209:P216)</f>
        <v>0</v>
      </c>
      <c r="R208" s="126">
        <f>SUM(R209:R216)</f>
        <v>0</v>
      </c>
      <c r="T208" s="127">
        <f>SUM(T209:T216)</f>
        <v>0</v>
      </c>
      <c r="AR208" s="121" t="s">
        <v>87</v>
      </c>
      <c r="AT208" s="128" t="s">
        <v>78</v>
      </c>
      <c r="AU208" s="128" t="s">
        <v>87</v>
      </c>
      <c r="AY208" s="121" t="s">
        <v>124</v>
      </c>
      <c r="BK208" s="129">
        <f>SUM(BK209:BK216)</f>
        <v>0</v>
      </c>
    </row>
    <row r="209" spans="2:65" s="1" customFormat="1" ht="16.5" customHeight="1">
      <c r="B209" s="32"/>
      <c r="C209" s="132" t="s">
        <v>224</v>
      </c>
      <c r="D209" s="132" t="s">
        <v>127</v>
      </c>
      <c r="E209" s="133" t="s">
        <v>394</v>
      </c>
      <c r="F209" s="134" t="s">
        <v>395</v>
      </c>
      <c r="G209" s="135" t="s">
        <v>161</v>
      </c>
      <c r="H209" s="136">
        <v>708.75</v>
      </c>
      <c r="I209" s="137"/>
      <c r="J209" s="138">
        <f>ROUND(I209*H209,2)</f>
        <v>0</v>
      </c>
      <c r="K209" s="134" t="s">
        <v>1</v>
      </c>
      <c r="L209" s="32"/>
      <c r="M209" s="139" t="s">
        <v>1</v>
      </c>
      <c r="N209" s="140" t="s">
        <v>45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163</v>
      </c>
      <c r="AT209" s="143" t="s">
        <v>127</v>
      </c>
      <c r="AU209" s="143" t="s">
        <v>132</v>
      </c>
      <c r="AY209" s="17" t="s">
        <v>124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132</v>
      </c>
      <c r="BK209" s="144">
        <f>ROUND(I209*H209,2)</f>
        <v>0</v>
      </c>
      <c r="BL209" s="17" t="s">
        <v>163</v>
      </c>
      <c r="BM209" s="143" t="s">
        <v>396</v>
      </c>
    </row>
    <row r="210" spans="2:65" s="12" customFormat="1">
      <c r="B210" s="154"/>
      <c r="D210" s="145" t="s">
        <v>165</v>
      </c>
      <c r="E210" s="155" t="s">
        <v>1</v>
      </c>
      <c r="F210" s="156" t="s">
        <v>397</v>
      </c>
      <c r="H210" s="157">
        <v>358.75</v>
      </c>
      <c r="I210" s="158"/>
      <c r="L210" s="154"/>
      <c r="M210" s="159"/>
      <c r="T210" s="160"/>
      <c r="AT210" s="155" t="s">
        <v>165</v>
      </c>
      <c r="AU210" s="155" t="s">
        <v>132</v>
      </c>
      <c r="AV210" s="12" t="s">
        <v>132</v>
      </c>
      <c r="AW210" s="12" t="s">
        <v>34</v>
      </c>
      <c r="AX210" s="12" t="s">
        <v>79</v>
      </c>
      <c r="AY210" s="155" t="s">
        <v>124</v>
      </c>
    </row>
    <row r="211" spans="2:65" s="12" customFormat="1">
      <c r="B211" s="154"/>
      <c r="D211" s="145" t="s">
        <v>165</v>
      </c>
      <c r="E211" s="155" t="s">
        <v>1</v>
      </c>
      <c r="F211" s="156" t="s">
        <v>398</v>
      </c>
      <c r="H211" s="157">
        <v>350</v>
      </c>
      <c r="I211" s="158"/>
      <c r="L211" s="154"/>
      <c r="M211" s="159"/>
      <c r="T211" s="160"/>
      <c r="AT211" s="155" t="s">
        <v>165</v>
      </c>
      <c r="AU211" s="155" t="s">
        <v>132</v>
      </c>
      <c r="AV211" s="12" t="s">
        <v>132</v>
      </c>
      <c r="AW211" s="12" t="s">
        <v>34</v>
      </c>
      <c r="AX211" s="12" t="s">
        <v>79</v>
      </c>
      <c r="AY211" s="155" t="s">
        <v>124</v>
      </c>
    </row>
    <row r="212" spans="2:65" s="14" customFormat="1">
      <c r="B212" s="167"/>
      <c r="D212" s="145" t="s">
        <v>165</v>
      </c>
      <c r="E212" s="168" t="s">
        <v>1</v>
      </c>
      <c r="F212" s="169" t="s">
        <v>200</v>
      </c>
      <c r="H212" s="170">
        <v>708.75</v>
      </c>
      <c r="I212" s="171"/>
      <c r="L212" s="167"/>
      <c r="M212" s="172"/>
      <c r="T212" s="173"/>
      <c r="AT212" s="168" t="s">
        <v>165</v>
      </c>
      <c r="AU212" s="168" t="s">
        <v>132</v>
      </c>
      <c r="AV212" s="14" t="s">
        <v>163</v>
      </c>
      <c r="AW212" s="14" t="s">
        <v>34</v>
      </c>
      <c r="AX212" s="14" t="s">
        <v>87</v>
      </c>
      <c r="AY212" s="168" t="s">
        <v>124</v>
      </c>
    </row>
    <row r="213" spans="2:65" s="1" customFormat="1" ht="16.5" customHeight="1">
      <c r="B213" s="32"/>
      <c r="C213" s="132" t="s">
        <v>228</v>
      </c>
      <c r="D213" s="132" t="s">
        <v>127</v>
      </c>
      <c r="E213" s="133" t="s">
        <v>399</v>
      </c>
      <c r="F213" s="134" t="s">
        <v>400</v>
      </c>
      <c r="G213" s="135" t="s">
        <v>169</v>
      </c>
      <c r="H213" s="136">
        <v>39.5</v>
      </c>
      <c r="I213" s="137"/>
      <c r="J213" s="138">
        <f>ROUND(I213*H213,2)</f>
        <v>0</v>
      </c>
      <c r="K213" s="134" t="s">
        <v>1</v>
      </c>
      <c r="L213" s="32"/>
      <c r="M213" s="139" t="s">
        <v>1</v>
      </c>
      <c r="N213" s="140" t="s">
        <v>45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163</v>
      </c>
      <c r="AT213" s="143" t="s">
        <v>127</v>
      </c>
      <c r="AU213" s="143" t="s">
        <v>132</v>
      </c>
      <c r="AY213" s="17" t="s">
        <v>124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132</v>
      </c>
      <c r="BK213" s="144">
        <f>ROUND(I213*H213,2)</f>
        <v>0</v>
      </c>
      <c r="BL213" s="17" t="s">
        <v>163</v>
      </c>
      <c r="BM213" s="143" t="s">
        <v>401</v>
      </c>
    </row>
    <row r="214" spans="2:65" s="12" customFormat="1">
      <c r="B214" s="154"/>
      <c r="D214" s="145" t="s">
        <v>165</v>
      </c>
      <c r="E214" s="155" t="s">
        <v>1</v>
      </c>
      <c r="F214" s="156" t="s">
        <v>402</v>
      </c>
      <c r="H214" s="157">
        <v>39.5</v>
      </c>
      <c r="I214" s="158"/>
      <c r="L214" s="154"/>
      <c r="M214" s="159"/>
      <c r="T214" s="160"/>
      <c r="AT214" s="155" t="s">
        <v>165</v>
      </c>
      <c r="AU214" s="155" t="s">
        <v>132</v>
      </c>
      <c r="AV214" s="12" t="s">
        <v>132</v>
      </c>
      <c r="AW214" s="12" t="s">
        <v>34</v>
      </c>
      <c r="AX214" s="12" t="s">
        <v>87</v>
      </c>
      <c r="AY214" s="155" t="s">
        <v>124</v>
      </c>
    </row>
    <row r="215" spans="2:65" s="1" customFormat="1" ht="16.5" customHeight="1">
      <c r="B215" s="32"/>
      <c r="C215" s="132" t="s">
        <v>232</v>
      </c>
      <c r="D215" s="132" t="s">
        <v>127</v>
      </c>
      <c r="E215" s="133" t="s">
        <v>245</v>
      </c>
      <c r="F215" s="134" t="s">
        <v>403</v>
      </c>
      <c r="G215" s="135" t="s">
        <v>169</v>
      </c>
      <c r="H215" s="136">
        <v>35.700000000000003</v>
      </c>
      <c r="I215" s="137"/>
      <c r="J215" s="138">
        <f>ROUND(I215*H215,2)</f>
        <v>0</v>
      </c>
      <c r="K215" s="134" t="s">
        <v>1</v>
      </c>
      <c r="L215" s="32"/>
      <c r="M215" s="139" t="s">
        <v>1</v>
      </c>
      <c r="N215" s="140" t="s">
        <v>45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163</v>
      </c>
      <c r="AT215" s="143" t="s">
        <v>127</v>
      </c>
      <c r="AU215" s="143" t="s">
        <v>132</v>
      </c>
      <c r="AY215" s="17" t="s">
        <v>124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132</v>
      </c>
      <c r="BK215" s="144">
        <f>ROUND(I215*H215,2)</f>
        <v>0</v>
      </c>
      <c r="BL215" s="17" t="s">
        <v>163</v>
      </c>
      <c r="BM215" s="143" t="s">
        <v>404</v>
      </c>
    </row>
    <row r="216" spans="2:65" s="12" customFormat="1">
      <c r="B216" s="154"/>
      <c r="D216" s="145" t="s">
        <v>165</v>
      </c>
      <c r="E216" s="155" t="s">
        <v>1</v>
      </c>
      <c r="F216" s="156" t="s">
        <v>248</v>
      </c>
      <c r="H216" s="157">
        <v>35.700000000000003</v>
      </c>
      <c r="I216" s="158"/>
      <c r="L216" s="154"/>
      <c r="M216" s="159"/>
      <c r="T216" s="160"/>
      <c r="AT216" s="155" t="s">
        <v>165</v>
      </c>
      <c r="AU216" s="155" t="s">
        <v>132</v>
      </c>
      <c r="AV216" s="12" t="s">
        <v>132</v>
      </c>
      <c r="AW216" s="12" t="s">
        <v>34</v>
      </c>
      <c r="AX216" s="12" t="s">
        <v>87</v>
      </c>
      <c r="AY216" s="155" t="s">
        <v>124</v>
      </c>
    </row>
    <row r="217" spans="2:65" s="11" customFormat="1" ht="22.9" customHeight="1">
      <c r="B217" s="120"/>
      <c r="D217" s="121" t="s">
        <v>78</v>
      </c>
      <c r="E217" s="130" t="s">
        <v>405</v>
      </c>
      <c r="F217" s="130" t="s">
        <v>406</v>
      </c>
      <c r="I217" s="123"/>
      <c r="J217" s="131">
        <f>BK217</f>
        <v>0</v>
      </c>
      <c r="L217" s="120"/>
      <c r="M217" s="125"/>
      <c r="P217" s="126">
        <f>P218</f>
        <v>0</v>
      </c>
      <c r="R217" s="126">
        <f>R218</f>
        <v>0</v>
      </c>
      <c r="T217" s="127">
        <f>T218</f>
        <v>0</v>
      </c>
      <c r="AR217" s="121" t="s">
        <v>87</v>
      </c>
      <c r="AT217" s="128" t="s">
        <v>78</v>
      </c>
      <c r="AU217" s="128" t="s">
        <v>87</v>
      </c>
      <c r="AY217" s="121" t="s">
        <v>124</v>
      </c>
      <c r="BK217" s="129">
        <f>BK218</f>
        <v>0</v>
      </c>
    </row>
    <row r="218" spans="2:65" s="1" customFormat="1" ht="16.5" customHeight="1">
      <c r="B218" s="32"/>
      <c r="C218" s="132" t="s">
        <v>236</v>
      </c>
      <c r="D218" s="132" t="s">
        <v>127</v>
      </c>
      <c r="E218" s="133" t="s">
        <v>407</v>
      </c>
      <c r="F218" s="134" t="s">
        <v>408</v>
      </c>
      <c r="G218" s="135" t="s">
        <v>254</v>
      </c>
      <c r="H218" s="136">
        <v>45.673000000000002</v>
      </c>
      <c r="I218" s="137"/>
      <c r="J218" s="138">
        <f>ROUND(I218*H218,2)</f>
        <v>0</v>
      </c>
      <c r="K218" s="134" t="s">
        <v>162</v>
      </c>
      <c r="L218" s="32"/>
      <c r="M218" s="139" t="s">
        <v>1</v>
      </c>
      <c r="N218" s="140" t="s">
        <v>45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163</v>
      </c>
      <c r="AT218" s="143" t="s">
        <v>127</v>
      </c>
      <c r="AU218" s="143" t="s">
        <v>132</v>
      </c>
      <c r="AY218" s="17" t="s">
        <v>124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132</v>
      </c>
      <c r="BK218" s="144">
        <f>ROUND(I218*H218,2)</f>
        <v>0</v>
      </c>
      <c r="BL218" s="17" t="s">
        <v>163</v>
      </c>
      <c r="BM218" s="143" t="s">
        <v>409</v>
      </c>
    </row>
    <row r="219" spans="2:65" s="11" customFormat="1" ht="25.9" customHeight="1">
      <c r="B219" s="120"/>
      <c r="D219" s="121" t="s">
        <v>78</v>
      </c>
      <c r="E219" s="122" t="s">
        <v>268</v>
      </c>
      <c r="F219" s="122" t="s">
        <v>269</v>
      </c>
      <c r="I219" s="123"/>
      <c r="J219" s="124">
        <f>BK219</f>
        <v>0</v>
      </c>
      <c r="L219" s="120"/>
      <c r="M219" s="125"/>
      <c r="P219" s="126">
        <f>P220+P236+P259+P263+P277+P287+P299</f>
        <v>0</v>
      </c>
      <c r="R219" s="126">
        <f>R220+R236+R259+R263+R277+R287+R299</f>
        <v>6.47403423</v>
      </c>
      <c r="T219" s="127">
        <f>T220+T236+T259+T263+T277+T287+T299</f>
        <v>0</v>
      </c>
      <c r="AR219" s="121" t="s">
        <v>132</v>
      </c>
      <c r="AT219" s="128" t="s">
        <v>78</v>
      </c>
      <c r="AU219" s="128" t="s">
        <v>79</v>
      </c>
      <c r="AY219" s="121" t="s">
        <v>124</v>
      </c>
      <c r="BK219" s="129">
        <f>BK220+BK236+BK259+BK263+BK277+BK287+BK299</f>
        <v>0</v>
      </c>
    </row>
    <row r="220" spans="2:65" s="11" customFormat="1" ht="22.9" customHeight="1">
      <c r="B220" s="120"/>
      <c r="D220" s="121" t="s">
        <v>78</v>
      </c>
      <c r="E220" s="130" t="s">
        <v>270</v>
      </c>
      <c r="F220" s="130" t="s">
        <v>271</v>
      </c>
      <c r="I220" s="123"/>
      <c r="J220" s="131">
        <f>BK220</f>
        <v>0</v>
      </c>
      <c r="L220" s="120"/>
      <c r="M220" s="125"/>
      <c r="P220" s="126">
        <f>SUM(P221:P235)</f>
        <v>0</v>
      </c>
      <c r="R220" s="126">
        <f>SUM(R221:R235)</f>
        <v>0.65507426000000002</v>
      </c>
      <c r="T220" s="127">
        <f>SUM(T221:T235)</f>
        <v>0</v>
      </c>
      <c r="AR220" s="121" t="s">
        <v>132</v>
      </c>
      <c r="AT220" s="128" t="s">
        <v>78</v>
      </c>
      <c r="AU220" s="128" t="s">
        <v>87</v>
      </c>
      <c r="AY220" s="121" t="s">
        <v>124</v>
      </c>
      <c r="BK220" s="129">
        <f>SUM(BK221:BK235)</f>
        <v>0</v>
      </c>
    </row>
    <row r="221" spans="2:65" s="1" customFormat="1" ht="16.5" customHeight="1">
      <c r="B221" s="32"/>
      <c r="C221" s="132" t="s">
        <v>240</v>
      </c>
      <c r="D221" s="132" t="s">
        <v>127</v>
      </c>
      <c r="E221" s="133" t="s">
        <v>410</v>
      </c>
      <c r="F221" s="134" t="s">
        <v>411</v>
      </c>
      <c r="G221" s="135" t="s">
        <v>161</v>
      </c>
      <c r="H221" s="136">
        <v>65.7</v>
      </c>
      <c r="I221" s="137"/>
      <c r="J221" s="138">
        <f>ROUND(I221*H221,2)</f>
        <v>0</v>
      </c>
      <c r="K221" s="134" t="s">
        <v>162</v>
      </c>
      <c r="L221" s="32"/>
      <c r="M221" s="139" t="s">
        <v>1</v>
      </c>
      <c r="N221" s="140" t="s">
        <v>45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232</v>
      </c>
      <c r="AT221" s="143" t="s">
        <v>127</v>
      </c>
      <c r="AU221" s="143" t="s">
        <v>132</v>
      </c>
      <c r="AY221" s="17" t="s">
        <v>124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132</v>
      </c>
      <c r="BK221" s="144">
        <f>ROUND(I221*H221,2)</f>
        <v>0</v>
      </c>
      <c r="BL221" s="17" t="s">
        <v>232</v>
      </c>
      <c r="BM221" s="143" t="s">
        <v>412</v>
      </c>
    </row>
    <row r="222" spans="2:65" s="12" customFormat="1">
      <c r="B222" s="154"/>
      <c r="D222" s="145" t="s">
        <v>165</v>
      </c>
      <c r="E222" s="155" t="s">
        <v>1</v>
      </c>
      <c r="F222" s="156" t="s">
        <v>413</v>
      </c>
      <c r="H222" s="157">
        <v>65.7</v>
      </c>
      <c r="I222" s="158"/>
      <c r="L222" s="154"/>
      <c r="M222" s="159"/>
      <c r="T222" s="160"/>
      <c r="AT222" s="155" t="s">
        <v>165</v>
      </c>
      <c r="AU222" s="155" t="s">
        <v>132</v>
      </c>
      <c r="AV222" s="12" t="s">
        <v>132</v>
      </c>
      <c r="AW222" s="12" t="s">
        <v>34</v>
      </c>
      <c r="AX222" s="12" t="s">
        <v>87</v>
      </c>
      <c r="AY222" s="155" t="s">
        <v>124</v>
      </c>
    </row>
    <row r="223" spans="2:65" s="1" customFormat="1" ht="16.5" customHeight="1">
      <c r="B223" s="32"/>
      <c r="C223" s="184" t="s">
        <v>244</v>
      </c>
      <c r="D223" s="184" t="s">
        <v>389</v>
      </c>
      <c r="E223" s="185" t="s">
        <v>414</v>
      </c>
      <c r="F223" s="186" t="s">
        <v>415</v>
      </c>
      <c r="G223" s="187" t="s">
        <v>254</v>
      </c>
      <c r="H223" s="188">
        <v>2.1000000000000001E-2</v>
      </c>
      <c r="I223" s="189"/>
      <c r="J223" s="190">
        <f>ROUND(I223*H223,2)</f>
        <v>0</v>
      </c>
      <c r="K223" s="186" t="s">
        <v>162</v>
      </c>
      <c r="L223" s="191"/>
      <c r="M223" s="192" t="s">
        <v>1</v>
      </c>
      <c r="N223" s="193" t="s">
        <v>45</v>
      </c>
      <c r="P223" s="141">
        <f>O223*H223</f>
        <v>0</v>
      </c>
      <c r="Q223" s="141">
        <v>1</v>
      </c>
      <c r="R223" s="141">
        <f>Q223*H223</f>
        <v>2.1000000000000001E-2</v>
      </c>
      <c r="S223" s="141">
        <v>0</v>
      </c>
      <c r="T223" s="142">
        <f>S223*H223</f>
        <v>0</v>
      </c>
      <c r="AR223" s="143" t="s">
        <v>416</v>
      </c>
      <c r="AT223" s="143" t="s">
        <v>389</v>
      </c>
      <c r="AU223" s="143" t="s">
        <v>132</v>
      </c>
      <c r="AY223" s="17" t="s">
        <v>124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132</v>
      </c>
      <c r="BK223" s="144">
        <f>ROUND(I223*H223,2)</f>
        <v>0</v>
      </c>
      <c r="BL223" s="17" t="s">
        <v>232</v>
      </c>
      <c r="BM223" s="143" t="s">
        <v>417</v>
      </c>
    </row>
    <row r="224" spans="2:65" s="12" customFormat="1">
      <c r="B224" s="154"/>
      <c r="D224" s="145" t="s">
        <v>165</v>
      </c>
      <c r="F224" s="156" t="s">
        <v>418</v>
      </c>
      <c r="H224" s="157">
        <v>2.1000000000000001E-2</v>
      </c>
      <c r="I224" s="158"/>
      <c r="L224" s="154"/>
      <c r="M224" s="159"/>
      <c r="T224" s="160"/>
      <c r="AT224" s="155" t="s">
        <v>165</v>
      </c>
      <c r="AU224" s="155" t="s">
        <v>132</v>
      </c>
      <c r="AV224" s="12" t="s">
        <v>132</v>
      </c>
      <c r="AW224" s="12" t="s">
        <v>4</v>
      </c>
      <c r="AX224" s="12" t="s">
        <v>87</v>
      </c>
      <c r="AY224" s="155" t="s">
        <v>124</v>
      </c>
    </row>
    <row r="225" spans="2:65" s="1" customFormat="1" ht="16.5" customHeight="1">
      <c r="B225" s="32"/>
      <c r="C225" s="132" t="s">
        <v>251</v>
      </c>
      <c r="D225" s="132" t="s">
        <v>127</v>
      </c>
      <c r="E225" s="133" t="s">
        <v>419</v>
      </c>
      <c r="F225" s="134" t="s">
        <v>420</v>
      </c>
      <c r="G225" s="135" t="s">
        <v>161</v>
      </c>
      <c r="H225" s="136">
        <v>65.7</v>
      </c>
      <c r="I225" s="137"/>
      <c r="J225" s="138">
        <f>ROUND(I225*H225,2)</f>
        <v>0</v>
      </c>
      <c r="K225" s="134" t="s">
        <v>162</v>
      </c>
      <c r="L225" s="32"/>
      <c r="M225" s="139" t="s">
        <v>1</v>
      </c>
      <c r="N225" s="140" t="s">
        <v>45</v>
      </c>
      <c r="P225" s="141">
        <f>O225*H225</f>
        <v>0</v>
      </c>
      <c r="Q225" s="141">
        <v>8.8000000000000003E-4</v>
      </c>
      <c r="R225" s="141">
        <f>Q225*H225</f>
        <v>5.7816000000000006E-2</v>
      </c>
      <c r="S225" s="141">
        <v>0</v>
      </c>
      <c r="T225" s="142">
        <f>S225*H225</f>
        <v>0</v>
      </c>
      <c r="AR225" s="143" t="s">
        <v>232</v>
      </c>
      <c r="AT225" s="143" t="s">
        <v>127</v>
      </c>
      <c r="AU225" s="143" t="s">
        <v>132</v>
      </c>
      <c r="AY225" s="17" t="s">
        <v>124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132</v>
      </c>
      <c r="BK225" s="144">
        <f>ROUND(I225*H225,2)</f>
        <v>0</v>
      </c>
      <c r="BL225" s="17" t="s">
        <v>232</v>
      </c>
      <c r="BM225" s="143" t="s">
        <v>421</v>
      </c>
    </row>
    <row r="226" spans="2:65" s="1" customFormat="1" ht="24.2" customHeight="1">
      <c r="B226" s="32"/>
      <c r="C226" s="184" t="s">
        <v>7</v>
      </c>
      <c r="D226" s="184" t="s">
        <v>389</v>
      </c>
      <c r="E226" s="185" t="s">
        <v>422</v>
      </c>
      <c r="F226" s="186" t="s">
        <v>423</v>
      </c>
      <c r="G226" s="187" t="s">
        <v>161</v>
      </c>
      <c r="H226" s="188">
        <v>76.572999999999993</v>
      </c>
      <c r="I226" s="189"/>
      <c r="J226" s="190">
        <f>ROUND(I226*H226,2)</f>
        <v>0</v>
      </c>
      <c r="K226" s="186" t="s">
        <v>162</v>
      </c>
      <c r="L226" s="191"/>
      <c r="M226" s="192" t="s">
        <v>1</v>
      </c>
      <c r="N226" s="193" t="s">
        <v>45</v>
      </c>
      <c r="P226" s="141">
        <f>O226*H226</f>
        <v>0</v>
      </c>
      <c r="Q226" s="141">
        <v>4.7000000000000002E-3</v>
      </c>
      <c r="R226" s="141">
        <f>Q226*H226</f>
        <v>0.35989309999999997</v>
      </c>
      <c r="S226" s="141">
        <v>0</v>
      </c>
      <c r="T226" s="142">
        <f>S226*H226</f>
        <v>0</v>
      </c>
      <c r="AR226" s="143" t="s">
        <v>416</v>
      </c>
      <c r="AT226" s="143" t="s">
        <v>389</v>
      </c>
      <c r="AU226" s="143" t="s">
        <v>132</v>
      </c>
      <c r="AY226" s="17" t="s">
        <v>124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132</v>
      </c>
      <c r="BK226" s="144">
        <f>ROUND(I226*H226,2)</f>
        <v>0</v>
      </c>
      <c r="BL226" s="17" t="s">
        <v>232</v>
      </c>
      <c r="BM226" s="143" t="s">
        <v>424</v>
      </c>
    </row>
    <row r="227" spans="2:65" s="12" customFormat="1">
      <c r="B227" s="154"/>
      <c r="D227" s="145" t="s">
        <v>165</v>
      </c>
      <c r="F227" s="156" t="s">
        <v>425</v>
      </c>
      <c r="H227" s="157">
        <v>76.572999999999993</v>
      </c>
      <c r="I227" s="158"/>
      <c r="L227" s="154"/>
      <c r="M227" s="159"/>
      <c r="T227" s="160"/>
      <c r="AT227" s="155" t="s">
        <v>165</v>
      </c>
      <c r="AU227" s="155" t="s">
        <v>132</v>
      </c>
      <c r="AV227" s="12" t="s">
        <v>132</v>
      </c>
      <c r="AW227" s="12" t="s">
        <v>4</v>
      </c>
      <c r="AX227" s="12" t="s">
        <v>87</v>
      </c>
      <c r="AY227" s="155" t="s">
        <v>124</v>
      </c>
    </row>
    <row r="228" spans="2:65" s="1" customFormat="1" ht="33" customHeight="1">
      <c r="B228" s="32"/>
      <c r="C228" s="132" t="s">
        <v>259</v>
      </c>
      <c r="D228" s="132" t="s">
        <v>127</v>
      </c>
      <c r="E228" s="133" t="s">
        <v>426</v>
      </c>
      <c r="F228" s="134" t="s">
        <v>427</v>
      </c>
      <c r="G228" s="135" t="s">
        <v>161</v>
      </c>
      <c r="H228" s="136">
        <v>73</v>
      </c>
      <c r="I228" s="137"/>
      <c r="J228" s="138">
        <f>ROUND(I228*H228,2)</f>
        <v>0</v>
      </c>
      <c r="K228" s="134" t="s">
        <v>1</v>
      </c>
      <c r="L228" s="32"/>
      <c r="M228" s="139" t="s">
        <v>1</v>
      </c>
      <c r="N228" s="140" t="s">
        <v>45</v>
      </c>
      <c r="P228" s="141">
        <f>O228*H228</f>
        <v>0</v>
      </c>
      <c r="Q228" s="141">
        <v>1.9000000000000001E-4</v>
      </c>
      <c r="R228" s="141">
        <f>Q228*H228</f>
        <v>1.387E-2</v>
      </c>
      <c r="S228" s="141">
        <v>0</v>
      </c>
      <c r="T228" s="142">
        <f>S228*H228</f>
        <v>0</v>
      </c>
      <c r="AR228" s="143" t="s">
        <v>232</v>
      </c>
      <c r="AT228" s="143" t="s">
        <v>127</v>
      </c>
      <c r="AU228" s="143" t="s">
        <v>132</v>
      </c>
      <c r="AY228" s="17" t="s">
        <v>124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132</v>
      </c>
      <c r="BK228" s="144">
        <f>ROUND(I228*H228,2)</f>
        <v>0</v>
      </c>
      <c r="BL228" s="17" t="s">
        <v>232</v>
      </c>
      <c r="BM228" s="143" t="s">
        <v>428</v>
      </c>
    </row>
    <row r="229" spans="2:65" s="12" customFormat="1">
      <c r="B229" s="154"/>
      <c r="D229" s="145" t="s">
        <v>165</v>
      </c>
      <c r="E229" s="155" t="s">
        <v>1</v>
      </c>
      <c r="F229" s="156" t="s">
        <v>276</v>
      </c>
      <c r="H229" s="157">
        <v>73</v>
      </c>
      <c r="I229" s="158"/>
      <c r="L229" s="154"/>
      <c r="M229" s="159"/>
      <c r="T229" s="160"/>
      <c r="AT229" s="155" t="s">
        <v>165</v>
      </c>
      <c r="AU229" s="155" t="s">
        <v>132</v>
      </c>
      <c r="AV229" s="12" t="s">
        <v>132</v>
      </c>
      <c r="AW229" s="12" t="s">
        <v>34</v>
      </c>
      <c r="AX229" s="12" t="s">
        <v>87</v>
      </c>
      <c r="AY229" s="155" t="s">
        <v>124</v>
      </c>
    </row>
    <row r="230" spans="2:65" s="1" customFormat="1" ht="16.5" customHeight="1">
      <c r="B230" s="32"/>
      <c r="C230" s="184" t="s">
        <v>264</v>
      </c>
      <c r="D230" s="184" t="s">
        <v>389</v>
      </c>
      <c r="E230" s="185" t="s">
        <v>429</v>
      </c>
      <c r="F230" s="186" t="s">
        <v>430</v>
      </c>
      <c r="G230" s="187" t="s">
        <v>161</v>
      </c>
      <c r="H230" s="188">
        <v>85.081999999999994</v>
      </c>
      <c r="I230" s="189"/>
      <c r="J230" s="190">
        <f>ROUND(I230*H230,2)</f>
        <v>0</v>
      </c>
      <c r="K230" s="186" t="s">
        <v>162</v>
      </c>
      <c r="L230" s="191"/>
      <c r="M230" s="192" t="s">
        <v>1</v>
      </c>
      <c r="N230" s="193" t="s">
        <v>45</v>
      </c>
      <c r="P230" s="141">
        <f>O230*H230</f>
        <v>0</v>
      </c>
      <c r="Q230" s="141">
        <v>2.2300000000000002E-3</v>
      </c>
      <c r="R230" s="141">
        <f>Q230*H230</f>
        <v>0.18973286</v>
      </c>
      <c r="S230" s="141">
        <v>0</v>
      </c>
      <c r="T230" s="142">
        <f>S230*H230</f>
        <v>0</v>
      </c>
      <c r="AR230" s="143" t="s">
        <v>416</v>
      </c>
      <c r="AT230" s="143" t="s">
        <v>389</v>
      </c>
      <c r="AU230" s="143" t="s">
        <v>132</v>
      </c>
      <c r="AY230" s="17" t="s">
        <v>124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132</v>
      </c>
      <c r="BK230" s="144">
        <f>ROUND(I230*H230,2)</f>
        <v>0</v>
      </c>
      <c r="BL230" s="17" t="s">
        <v>232</v>
      </c>
      <c r="BM230" s="143" t="s">
        <v>431</v>
      </c>
    </row>
    <row r="231" spans="2:65" s="12" customFormat="1">
      <c r="B231" s="154"/>
      <c r="D231" s="145" t="s">
        <v>165</v>
      </c>
      <c r="F231" s="156" t="s">
        <v>432</v>
      </c>
      <c r="H231" s="157">
        <v>85.081999999999994</v>
      </c>
      <c r="I231" s="158"/>
      <c r="L231" s="154"/>
      <c r="M231" s="159"/>
      <c r="T231" s="160"/>
      <c r="AT231" s="155" t="s">
        <v>165</v>
      </c>
      <c r="AU231" s="155" t="s">
        <v>132</v>
      </c>
      <c r="AV231" s="12" t="s">
        <v>132</v>
      </c>
      <c r="AW231" s="12" t="s">
        <v>4</v>
      </c>
      <c r="AX231" s="12" t="s">
        <v>87</v>
      </c>
      <c r="AY231" s="155" t="s">
        <v>124</v>
      </c>
    </row>
    <row r="232" spans="2:65" s="1" customFormat="1" ht="16.5" customHeight="1">
      <c r="B232" s="32"/>
      <c r="C232" s="132" t="s">
        <v>272</v>
      </c>
      <c r="D232" s="132" t="s">
        <v>127</v>
      </c>
      <c r="E232" s="133" t="s">
        <v>433</v>
      </c>
      <c r="F232" s="134" t="s">
        <v>434</v>
      </c>
      <c r="G232" s="135" t="s">
        <v>161</v>
      </c>
      <c r="H232" s="136">
        <v>73</v>
      </c>
      <c r="I232" s="137"/>
      <c r="J232" s="138">
        <f>ROUND(I232*H232,2)</f>
        <v>0</v>
      </c>
      <c r="K232" s="134" t="s">
        <v>162</v>
      </c>
      <c r="L232" s="32"/>
      <c r="M232" s="139" t="s">
        <v>1</v>
      </c>
      <c r="N232" s="140" t="s">
        <v>45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232</v>
      </c>
      <c r="AT232" s="143" t="s">
        <v>127</v>
      </c>
      <c r="AU232" s="143" t="s">
        <v>132</v>
      </c>
      <c r="AY232" s="17" t="s">
        <v>124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132</v>
      </c>
      <c r="BK232" s="144">
        <f>ROUND(I232*H232,2)</f>
        <v>0</v>
      </c>
      <c r="BL232" s="17" t="s">
        <v>232</v>
      </c>
      <c r="BM232" s="143" t="s">
        <v>435</v>
      </c>
    </row>
    <row r="233" spans="2:65" s="1" customFormat="1" ht="16.5" customHeight="1">
      <c r="B233" s="32"/>
      <c r="C233" s="184" t="s">
        <v>279</v>
      </c>
      <c r="D233" s="184" t="s">
        <v>389</v>
      </c>
      <c r="E233" s="185" t="s">
        <v>436</v>
      </c>
      <c r="F233" s="186" t="s">
        <v>437</v>
      </c>
      <c r="G233" s="187" t="s">
        <v>161</v>
      </c>
      <c r="H233" s="188">
        <v>85.081999999999994</v>
      </c>
      <c r="I233" s="189"/>
      <c r="J233" s="190">
        <f>ROUND(I233*H233,2)</f>
        <v>0</v>
      </c>
      <c r="K233" s="186" t="s">
        <v>162</v>
      </c>
      <c r="L233" s="191"/>
      <c r="M233" s="192" t="s">
        <v>1</v>
      </c>
      <c r="N233" s="193" t="s">
        <v>45</v>
      </c>
      <c r="P233" s="141">
        <f>O233*H233</f>
        <v>0</v>
      </c>
      <c r="Q233" s="141">
        <v>1.4999999999999999E-4</v>
      </c>
      <c r="R233" s="141">
        <f>Q233*H233</f>
        <v>1.2762299999999997E-2</v>
      </c>
      <c r="S233" s="141">
        <v>0</v>
      </c>
      <c r="T233" s="142">
        <f>S233*H233</f>
        <v>0</v>
      </c>
      <c r="AR233" s="143" t="s">
        <v>416</v>
      </c>
      <c r="AT233" s="143" t="s">
        <v>389</v>
      </c>
      <c r="AU233" s="143" t="s">
        <v>132</v>
      </c>
      <c r="AY233" s="17" t="s">
        <v>124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7" t="s">
        <v>132</v>
      </c>
      <c r="BK233" s="144">
        <f>ROUND(I233*H233,2)</f>
        <v>0</v>
      </c>
      <c r="BL233" s="17" t="s">
        <v>232</v>
      </c>
      <c r="BM233" s="143" t="s">
        <v>438</v>
      </c>
    </row>
    <row r="234" spans="2:65" s="12" customFormat="1">
      <c r="B234" s="154"/>
      <c r="D234" s="145" t="s">
        <v>165</v>
      </c>
      <c r="F234" s="156" t="s">
        <v>432</v>
      </c>
      <c r="H234" s="157">
        <v>85.081999999999994</v>
      </c>
      <c r="I234" s="158"/>
      <c r="L234" s="154"/>
      <c r="M234" s="159"/>
      <c r="T234" s="160"/>
      <c r="AT234" s="155" t="s">
        <v>165</v>
      </c>
      <c r="AU234" s="155" t="s">
        <v>132</v>
      </c>
      <c r="AV234" s="12" t="s">
        <v>132</v>
      </c>
      <c r="AW234" s="12" t="s">
        <v>4</v>
      </c>
      <c r="AX234" s="12" t="s">
        <v>87</v>
      </c>
      <c r="AY234" s="155" t="s">
        <v>124</v>
      </c>
    </row>
    <row r="235" spans="2:65" s="1" customFormat="1" ht="16.5" customHeight="1">
      <c r="B235" s="32"/>
      <c r="C235" s="132" t="s">
        <v>284</v>
      </c>
      <c r="D235" s="132" t="s">
        <v>127</v>
      </c>
      <c r="E235" s="133" t="s">
        <v>439</v>
      </c>
      <c r="F235" s="134" t="s">
        <v>440</v>
      </c>
      <c r="G235" s="135" t="s">
        <v>441</v>
      </c>
      <c r="H235" s="194"/>
      <c r="I235" s="137"/>
      <c r="J235" s="138">
        <f>ROUND(I235*H235,2)</f>
        <v>0</v>
      </c>
      <c r="K235" s="134" t="s">
        <v>162</v>
      </c>
      <c r="L235" s="32"/>
      <c r="M235" s="139" t="s">
        <v>1</v>
      </c>
      <c r="N235" s="140" t="s">
        <v>45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232</v>
      </c>
      <c r="AT235" s="143" t="s">
        <v>127</v>
      </c>
      <c r="AU235" s="143" t="s">
        <v>132</v>
      </c>
      <c r="AY235" s="17" t="s">
        <v>124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132</v>
      </c>
      <c r="BK235" s="144">
        <f>ROUND(I235*H235,2)</f>
        <v>0</v>
      </c>
      <c r="BL235" s="17" t="s">
        <v>232</v>
      </c>
      <c r="BM235" s="143" t="s">
        <v>442</v>
      </c>
    </row>
    <row r="236" spans="2:65" s="11" customFormat="1" ht="22.9" customHeight="1">
      <c r="B236" s="120"/>
      <c r="D236" s="121" t="s">
        <v>78</v>
      </c>
      <c r="E236" s="130" t="s">
        <v>443</v>
      </c>
      <c r="F236" s="130" t="s">
        <v>444</v>
      </c>
      <c r="I236" s="123"/>
      <c r="J236" s="131">
        <f>BK236</f>
        <v>0</v>
      </c>
      <c r="L236" s="120"/>
      <c r="M236" s="125"/>
      <c r="P236" s="126">
        <f>SUM(P237:P258)</f>
        <v>0</v>
      </c>
      <c r="R236" s="126">
        <f>SUM(R237:R258)</f>
        <v>5.1874069699999996</v>
      </c>
      <c r="T236" s="127">
        <f>SUM(T237:T258)</f>
        <v>0</v>
      </c>
      <c r="AR236" s="121" t="s">
        <v>132</v>
      </c>
      <c r="AT236" s="128" t="s">
        <v>78</v>
      </c>
      <c r="AU236" s="128" t="s">
        <v>87</v>
      </c>
      <c r="AY236" s="121" t="s">
        <v>124</v>
      </c>
      <c r="BK236" s="129">
        <f>SUM(BK237:BK258)</f>
        <v>0</v>
      </c>
    </row>
    <row r="237" spans="2:65" s="1" customFormat="1" ht="16.5" customHeight="1">
      <c r="B237" s="32"/>
      <c r="C237" s="132" t="s">
        <v>289</v>
      </c>
      <c r="D237" s="132" t="s">
        <v>127</v>
      </c>
      <c r="E237" s="133" t="s">
        <v>445</v>
      </c>
      <c r="F237" s="134" t="s">
        <v>446</v>
      </c>
      <c r="G237" s="135" t="s">
        <v>161</v>
      </c>
      <c r="H237" s="136">
        <v>130.21</v>
      </c>
      <c r="I237" s="137"/>
      <c r="J237" s="138">
        <f>ROUND(I237*H237,2)</f>
        <v>0</v>
      </c>
      <c r="K237" s="134" t="s">
        <v>162</v>
      </c>
      <c r="L237" s="32"/>
      <c r="M237" s="139" t="s">
        <v>1</v>
      </c>
      <c r="N237" s="140" t="s">
        <v>45</v>
      </c>
      <c r="P237" s="141">
        <f>O237*H237</f>
        <v>0</v>
      </c>
      <c r="Q237" s="141">
        <v>6.0000000000000001E-3</v>
      </c>
      <c r="R237" s="141">
        <f>Q237*H237</f>
        <v>0.78126000000000007</v>
      </c>
      <c r="S237" s="141">
        <v>0</v>
      </c>
      <c r="T237" s="142">
        <f>S237*H237</f>
        <v>0</v>
      </c>
      <c r="AR237" s="143" t="s">
        <v>232</v>
      </c>
      <c r="AT237" s="143" t="s">
        <v>127</v>
      </c>
      <c r="AU237" s="143" t="s">
        <v>132</v>
      </c>
      <c r="AY237" s="17" t="s">
        <v>124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132</v>
      </c>
      <c r="BK237" s="144">
        <f>ROUND(I237*H237,2)</f>
        <v>0</v>
      </c>
      <c r="BL237" s="17" t="s">
        <v>232</v>
      </c>
      <c r="BM237" s="143" t="s">
        <v>447</v>
      </c>
    </row>
    <row r="238" spans="2:65" s="12" customFormat="1">
      <c r="B238" s="154"/>
      <c r="D238" s="145" t="s">
        <v>165</v>
      </c>
      <c r="E238" s="155" t="s">
        <v>1</v>
      </c>
      <c r="F238" s="156" t="s">
        <v>448</v>
      </c>
      <c r="H238" s="157">
        <v>136.6</v>
      </c>
      <c r="I238" s="158"/>
      <c r="L238" s="154"/>
      <c r="M238" s="159"/>
      <c r="T238" s="160"/>
      <c r="AT238" s="155" t="s">
        <v>165</v>
      </c>
      <c r="AU238" s="155" t="s">
        <v>132</v>
      </c>
      <c r="AV238" s="12" t="s">
        <v>132</v>
      </c>
      <c r="AW238" s="12" t="s">
        <v>34</v>
      </c>
      <c r="AX238" s="12" t="s">
        <v>79</v>
      </c>
      <c r="AY238" s="155" t="s">
        <v>124</v>
      </c>
    </row>
    <row r="239" spans="2:65" s="12" customFormat="1">
      <c r="B239" s="154"/>
      <c r="D239" s="145" t="s">
        <v>165</v>
      </c>
      <c r="E239" s="155" t="s">
        <v>1</v>
      </c>
      <c r="F239" s="156" t="s">
        <v>449</v>
      </c>
      <c r="H239" s="157">
        <v>-6.39</v>
      </c>
      <c r="I239" s="158"/>
      <c r="L239" s="154"/>
      <c r="M239" s="159"/>
      <c r="T239" s="160"/>
      <c r="AT239" s="155" t="s">
        <v>165</v>
      </c>
      <c r="AU239" s="155" t="s">
        <v>132</v>
      </c>
      <c r="AV239" s="12" t="s">
        <v>132</v>
      </c>
      <c r="AW239" s="12" t="s">
        <v>34</v>
      </c>
      <c r="AX239" s="12" t="s">
        <v>79</v>
      </c>
      <c r="AY239" s="155" t="s">
        <v>124</v>
      </c>
    </row>
    <row r="240" spans="2:65" s="14" customFormat="1">
      <c r="B240" s="167"/>
      <c r="D240" s="145" t="s">
        <v>165</v>
      </c>
      <c r="E240" s="168" t="s">
        <v>1</v>
      </c>
      <c r="F240" s="169" t="s">
        <v>200</v>
      </c>
      <c r="H240" s="170">
        <v>130.21</v>
      </c>
      <c r="I240" s="171"/>
      <c r="L240" s="167"/>
      <c r="M240" s="172"/>
      <c r="T240" s="173"/>
      <c r="AT240" s="168" t="s">
        <v>165</v>
      </c>
      <c r="AU240" s="168" t="s">
        <v>132</v>
      </c>
      <c r="AV240" s="14" t="s">
        <v>163</v>
      </c>
      <c r="AW240" s="14" t="s">
        <v>34</v>
      </c>
      <c r="AX240" s="14" t="s">
        <v>87</v>
      </c>
      <c r="AY240" s="168" t="s">
        <v>124</v>
      </c>
    </row>
    <row r="241" spans="2:65" s="1" customFormat="1" ht="16.5" customHeight="1">
      <c r="B241" s="32"/>
      <c r="C241" s="184" t="s">
        <v>296</v>
      </c>
      <c r="D241" s="184" t="s">
        <v>389</v>
      </c>
      <c r="E241" s="185" t="s">
        <v>450</v>
      </c>
      <c r="F241" s="186" t="s">
        <v>451</v>
      </c>
      <c r="G241" s="187" t="s">
        <v>161</v>
      </c>
      <c r="H241" s="188">
        <v>136.721</v>
      </c>
      <c r="I241" s="189"/>
      <c r="J241" s="190">
        <f>ROUND(I241*H241,2)</f>
        <v>0</v>
      </c>
      <c r="K241" s="186" t="s">
        <v>1</v>
      </c>
      <c r="L241" s="191"/>
      <c r="M241" s="192" t="s">
        <v>1</v>
      </c>
      <c r="N241" s="193" t="s">
        <v>45</v>
      </c>
      <c r="P241" s="141">
        <f>O241*H241</f>
        <v>0</v>
      </c>
      <c r="Q241" s="141">
        <v>2.8969999999999999E-2</v>
      </c>
      <c r="R241" s="141">
        <f>Q241*H241</f>
        <v>3.9608073699999999</v>
      </c>
      <c r="S241" s="141">
        <v>0</v>
      </c>
      <c r="T241" s="142">
        <f>S241*H241</f>
        <v>0</v>
      </c>
      <c r="AR241" s="143" t="s">
        <v>416</v>
      </c>
      <c r="AT241" s="143" t="s">
        <v>389</v>
      </c>
      <c r="AU241" s="143" t="s">
        <v>132</v>
      </c>
      <c r="AY241" s="17" t="s">
        <v>124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132</v>
      </c>
      <c r="BK241" s="144">
        <f>ROUND(I241*H241,2)</f>
        <v>0</v>
      </c>
      <c r="BL241" s="17" t="s">
        <v>232</v>
      </c>
      <c r="BM241" s="143" t="s">
        <v>452</v>
      </c>
    </row>
    <row r="242" spans="2:65" s="12" customFormat="1">
      <c r="B242" s="154"/>
      <c r="D242" s="145" t="s">
        <v>165</v>
      </c>
      <c r="F242" s="156" t="s">
        <v>453</v>
      </c>
      <c r="H242" s="157">
        <v>136.721</v>
      </c>
      <c r="I242" s="158"/>
      <c r="L242" s="154"/>
      <c r="M242" s="159"/>
      <c r="T242" s="160"/>
      <c r="AT242" s="155" t="s">
        <v>165</v>
      </c>
      <c r="AU242" s="155" t="s">
        <v>132</v>
      </c>
      <c r="AV242" s="12" t="s">
        <v>132</v>
      </c>
      <c r="AW242" s="12" t="s">
        <v>4</v>
      </c>
      <c r="AX242" s="12" t="s">
        <v>87</v>
      </c>
      <c r="AY242" s="155" t="s">
        <v>124</v>
      </c>
    </row>
    <row r="243" spans="2:65" s="1" customFormat="1" ht="24.2" customHeight="1">
      <c r="B243" s="32"/>
      <c r="C243" s="132" t="s">
        <v>454</v>
      </c>
      <c r="D243" s="132" t="s">
        <v>127</v>
      </c>
      <c r="E243" s="133" t="s">
        <v>455</v>
      </c>
      <c r="F243" s="134" t="s">
        <v>456</v>
      </c>
      <c r="G243" s="135" t="s">
        <v>161</v>
      </c>
      <c r="H243" s="136">
        <v>67.944999999999993</v>
      </c>
      <c r="I243" s="137"/>
      <c r="J243" s="138">
        <f>ROUND(I243*H243,2)</f>
        <v>0</v>
      </c>
      <c r="K243" s="134" t="s">
        <v>162</v>
      </c>
      <c r="L243" s="32"/>
      <c r="M243" s="139" t="s">
        <v>1</v>
      </c>
      <c r="N243" s="140" t="s">
        <v>45</v>
      </c>
      <c r="P243" s="141">
        <f>O243*H243</f>
        <v>0</v>
      </c>
      <c r="Q243" s="141">
        <v>1.2E-4</v>
      </c>
      <c r="R243" s="141">
        <f>Q243*H243</f>
        <v>8.1533999999999999E-3</v>
      </c>
      <c r="S243" s="141">
        <v>0</v>
      </c>
      <c r="T243" s="142">
        <f>S243*H243</f>
        <v>0</v>
      </c>
      <c r="AR243" s="143" t="s">
        <v>232</v>
      </c>
      <c r="AT243" s="143" t="s">
        <v>127</v>
      </c>
      <c r="AU243" s="143" t="s">
        <v>132</v>
      </c>
      <c r="AY243" s="17" t="s">
        <v>124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132</v>
      </c>
      <c r="BK243" s="144">
        <f>ROUND(I243*H243,2)</f>
        <v>0</v>
      </c>
      <c r="BL243" s="17" t="s">
        <v>232</v>
      </c>
      <c r="BM243" s="143" t="s">
        <v>457</v>
      </c>
    </row>
    <row r="244" spans="2:65" s="12" customFormat="1">
      <c r="B244" s="154"/>
      <c r="D244" s="145" t="s">
        <v>165</v>
      </c>
      <c r="E244" s="155" t="s">
        <v>1</v>
      </c>
      <c r="F244" s="156" t="s">
        <v>458</v>
      </c>
      <c r="H244" s="157">
        <v>52.924999999999997</v>
      </c>
      <c r="I244" s="158"/>
      <c r="L244" s="154"/>
      <c r="M244" s="159"/>
      <c r="T244" s="160"/>
      <c r="AT244" s="155" t="s">
        <v>165</v>
      </c>
      <c r="AU244" s="155" t="s">
        <v>132</v>
      </c>
      <c r="AV244" s="12" t="s">
        <v>132</v>
      </c>
      <c r="AW244" s="12" t="s">
        <v>34</v>
      </c>
      <c r="AX244" s="12" t="s">
        <v>79</v>
      </c>
      <c r="AY244" s="155" t="s">
        <v>124</v>
      </c>
    </row>
    <row r="245" spans="2:65" s="12" customFormat="1">
      <c r="B245" s="154"/>
      <c r="D245" s="145" t="s">
        <v>165</v>
      </c>
      <c r="E245" s="155" t="s">
        <v>1</v>
      </c>
      <c r="F245" s="156" t="s">
        <v>459</v>
      </c>
      <c r="H245" s="157">
        <v>0.42</v>
      </c>
      <c r="I245" s="158"/>
      <c r="L245" s="154"/>
      <c r="M245" s="159"/>
      <c r="T245" s="160"/>
      <c r="AT245" s="155" t="s">
        <v>165</v>
      </c>
      <c r="AU245" s="155" t="s">
        <v>132</v>
      </c>
      <c r="AV245" s="12" t="s">
        <v>132</v>
      </c>
      <c r="AW245" s="12" t="s">
        <v>34</v>
      </c>
      <c r="AX245" s="12" t="s">
        <v>79</v>
      </c>
      <c r="AY245" s="155" t="s">
        <v>124</v>
      </c>
    </row>
    <row r="246" spans="2:65" s="12" customFormat="1">
      <c r="B246" s="154"/>
      <c r="D246" s="145" t="s">
        <v>165</v>
      </c>
      <c r="E246" s="155" t="s">
        <v>1</v>
      </c>
      <c r="F246" s="156" t="s">
        <v>460</v>
      </c>
      <c r="H246" s="157">
        <v>14.6</v>
      </c>
      <c r="I246" s="158"/>
      <c r="L246" s="154"/>
      <c r="M246" s="159"/>
      <c r="T246" s="160"/>
      <c r="AT246" s="155" t="s">
        <v>165</v>
      </c>
      <c r="AU246" s="155" t="s">
        <v>132</v>
      </c>
      <c r="AV246" s="12" t="s">
        <v>132</v>
      </c>
      <c r="AW246" s="12" t="s">
        <v>34</v>
      </c>
      <c r="AX246" s="12" t="s">
        <v>79</v>
      </c>
      <c r="AY246" s="155" t="s">
        <v>124</v>
      </c>
    </row>
    <row r="247" spans="2:65" s="14" customFormat="1">
      <c r="B247" s="167"/>
      <c r="D247" s="145" t="s">
        <v>165</v>
      </c>
      <c r="E247" s="168" t="s">
        <v>1</v>
      </c>
      <c r="F247" s="169" t="s">
        <v>200</v>
      </c>
      <c r="H247" s="170">
        <v>67.944999999999993</v>
      </c>
      <c r="I247" s="171"/>
      <c r="L247" s="167"/>
      <c r="M247" s="172"/>
      <c r="T247" s="173"/>
      <c r="AT247" s="168" t="s">
        <v>165</v>
      </c>
      <c r="AU247" s="168" t="s">
        <v>132</v>
      </c>
      <c r="AV247" s="14" t="s">
        <v>163</v>
      </c>
      <c r="AW247" s="14" t="s">
        <v>34</v>
      </c>
      <c r="AX247" s="14" t="s">
        <v>87</v>
      </c>
      <c r="AY247" s="168" t="s">
        <v>124</v>
      </c>
    </row>
    <row r="248" spans="2:65" s="1" customFormat="1" ht="21.75" customHeight="1">
      <c r="B248" s="32"/>
      <c r="C248" s="184" t="s">
        <v>461</v>
      </c>
      <c r="D248" s="184" t="s">
        <v>389</v>
      </c>
      <c r="E248" s="185" t="s">
        <v>462</v>
      </c>
      <c r="F248" s="186" t="s">
        <v>463</v>
      </c>
      <c r="G248" s="187" t="s">
        <v>161</v>
      </c>
      <c r="H248" s="188">
        <v>0.441</v>
      </c>
      <c r="I248" s="189"/>
      <c r="J248" s="190">
        <f>ROUND(I248*H248,2)</f>
        <v>0</v>
      </c>
      <c r="K248" s="186" t="s">
        <v>162</v>
      </c>
      <c r="L248" s="191"/>
      <c r="M248" s="192" t="s">
        <v>1</v>
      </c>
      <c r="N248" s="193" t="s">
        <v>45</v>
      </c>
      <c r="P248" s="141">
        <f>O248*H248</f>
        <v>0</v>
      </c>
      <c r="Q248" s="141">
        <v>1.1999999999999999E-3</v>
      </c>
      <c r="R248" s="141">
        <f>Q248*H248</f>
        <v>5.2919999999999996E-4</v>
      </c>
      <c r="S248" s="141">
        <v>0</v>
      </c>
      <c r="T248" s="142">
        <f>S248*H248</f>
        <v>0</v>
      </c>
      <c r="AR248" s="143" t="s">
        <v>416</v>
      </c>
      <c r="AT248" s="143" t="s">
        <v>389</v>
      </c>
      <c r="AU248" s="143" t="s">
        <v>132</v>
      </c>
      <c r="AY248" s="17" t="s">
        <v>124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132</v>
      </c>
      <c r="BK248" s="144">
        <f>ROUND(I248*H248,2)</f>
        <v>0</v>
      </c>
      <c r="BL248" s="17" t="s">
        <v>232</v>
      </c>
      <c r="BM248" s="143" t="s">
        <v>464</v>
      </c>
    </row>
    <row r="249" spans="2:65" s="12" customFormat="1">
      <c r="B249" s="154"/>
      <c r="D249" s="145" t="s">
        <v>165</v>
      </c>
      <c r="F249" s="156" t="s">
        <v>465</v>
      </c>
      <c r="H249" s="157">
        <v>0.441</v>
      </c>
      <c r="I249" s="158"/>
      <c r="L249" s="154"/>
      <c r="M249" s="159"/>
      <c r="T249" s="160"/>
      <c r="AT249" s="155" t="s">
        <v>165</v>
      </c>
      <c r="AU249" s="155" t="s">
        <v>132</v>
      </c>
      <c r="AV249" s="12" t="s">
        <v>132</v>
      </c>
      <c r="AW249" s="12" t="s">
        <v>4</v>
      </c>
      <c r="AX249" s="12" t="s">
        <v>87</v>
      </c>
      <c r="AY249" s="155" t="s">
        <v>124</v>
      </c>
    </row>
    <row r="250" spans="2:65" s="1" customFormat="1" ht="21.75" customHeight="1">
      <c r="B250" s="32"/>
      <c r="C250" s="184" t="s">
        <v>466</v>
      </c>
      <c r="D250" s="184" t="s">
        <v>389</v>
      </c>
      <c r="E250" s="185" t="s">
        <v>467</v>
      </c>
      <c r="F250" s="186" t="s">
        <v>468</v>
      </c>
      <c r="G250" s="187" t="s">
        <v>161</v>
      </c>
      <c r="H250" s="188">
        <v>55.570999999999998</v>
      </c>
      <c r="I250" s="189"/>
      <c r="J250" s="190">
        <f>ROUND(I250*H250,2)</f>
        <v>0</v>
      </c>
      <c r="K250" s="186" t="s">
        <v>162</v>
      </c>
      <c r="L250" s="191"/>
      <c r="M250" s="192" t="s">
        <v>1</v>
      </c>
      <c r="N250" s="193" t="s">
        <v>45</v>
      </c>
      <c r="P250" s="141">
        <f>O250*H250</f>
        <v>0</v>
      </c>
      <c r="Q250" s="141">
        <v>3.5999999999999999E-3</v>
      </c>
      <c r="R250" s="141">
        <f>Q250*H250</f>
        <v>0.2000556</v>
      </c>
      <c r="S250" s="141">
        <v>0</v>
      </c>
      <c r="T250" s="142">
        <f>S250*H250</f>
        <v>0</v>
      </c>
      <c r="AR250" s="143" t="s">
        <v>416</v>
      </c>
      <c r="AT250" s="143" t="s">
        <v>389</v>
      </c>
      <c r="AU250" s="143" t="s">
        <v>132</v>
      </c>
      <c r="AY250" s="17" t="s">
        <v>124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7" t="s">
        <v>132</v>
      </c>
      <c r="BK250" s="144">
        <f>ROUND(I250*H250,2)</f>
        <v>0</v>
      </c>
      <c r="BL250" s="17" t="s">
        <v>232</v>
      </c>
      <c r="BM250" s="143" t="s">
        <v>469</v>
      </c>
    </row>
    <row r="251" spans="2:65" s="12" customFormat="1">
      <c r="B251" s="154"/>
      <c r="D251" s="145" t="s">
        <v>165</v>
      </c>
      <c r="F251" s="156" t="s">
        <v>470</v>
      </c>
      <c r="H251" s="157">
        <v>55.570999999999998</v>
      </c>
      <c r="I251" s="158"/>
      <c r="L251" s="154"/>
      <c r="M251" s="159"/>
      <c r="T251" s="160"/>
      <c r="AT251" s="155" t="s">
        <v>165</v>
      </c>
      <c r="AU251" s="155" t="s">
        <v>132</v>
      </c>
      <c r="AV251" s="12" t="s">
        <v>132</v>
      </c>
      <c r="AW251" s="12" t="s">
        <v>4</v>
      </c>
      <c r="AX251" s="12" t="s">
        <v>87</v>
      </c>
      <c r="AY251" s="155" t="s">
        <v>124</v>
      </c>
    </row>
    <row r="252" spans="2:65" s="1" customFormat="1" ht="16.5" customHeight="1">
      <c r="B252" s="32"/>
      <c r="C252" s="184" t="s">
        <v>416</v>
      </c>
      <c r="D252" s="184" t="s">
        <v>389</v>
      </c>
      <c r="E252" s="185" t="s">
        <v>471</v>
      </c>
      <c r="F252" s="186" t="s">
        <v>472</v>
      </c>
      <c r="G252" s="187" t="s">
        <v>161</v>
      </c>
      <c r="H252" s="188">
        <v>15.33</v>
      </c>
      <c r="I252" s="189"/>
      <c r="J252" s="190">
        <f>ROUND(I252*H252,2)</f>
        <v>0</v>
      </c>
      <c r="K252" s="186" t="s">
        <v>162</v>
      </c>
      <c r="L252" s="191"/>
      <c r="M252" s="192" t="s">
        <v>1</v>
      </c>
      <c r="N252" s="193" t="s">
        <v>45</v>
      </c>
      <c r="P252" s="141">
        <f>O252*H252</f>
        <v>0</v>
      </c>
      <c r="Q252" s="141">
        <v>3.0000000000000001E-3</v>
      </c>
      <c r="R252" s="141">
        <f>Q252*H252</f>
        <v>4.5990000000000003E-2</v>
      </c>
      <c r="S252" s="141">
        <v>0</v>
      </c>
      <c r="T252" s="142">
        <f>S252*H252</f>
        <v>0</v>
      </c>
      <c r="AR252" s="143" t="s">
        <v>416</v>
      </c>
      <c r="AT252" s="143" t="s">
        <v>389</v>
      </c>
      <c r="AU252" s="143" t="s">
        <v>132</v>
      </c>
      <c r="AY252" s="17" t="s">
        <v>124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132</v>
      </c>
      <c r="BK252" s="144">
        <f>ROUND(I252*H252,2)</f>
        <v>0</v>
      </c>
      <c r="BL252" s="17" t="s">
        <v>232</v>
      </c>
      <c r="BM252" s="143" t="s">
        <v>473</v>
      </c>
    </row>
    <row r="253" spans="2:65" s="12" customFormat="1">
      <c r="B253" s="154"/>
      <c r="D253" s="145" t="s">
        <v>165</v>
      </c>
      <c r="F253" s="156" t="s">
        <v>474</v>
      </c>
      <c r="H253" s="157">
        <v>15.33</v>
      </c>
      <c r="I253" s="158"/>
      <c r="L253" s="154"/>
      <c r="M253" s="159"/>
      <c r="T253" s="160"/>
      <c r="AT253" s="155" t="s">
        <v>165</v>
      </c>
      <c r="AU253" s="155" t="s">
        <v>132</v>
      </c>
      <c r="AV253" s="12" t="s">
        <v>132</v>
      </c>
      <c r="AW253" s="12" t="s">
        <v>4</v>
      </c>
      <c r="AX253" s="12" t="s">
        <v>87</v>
      </c>
      <c r="AY253" s="155" t="s">
        <v>124</v>
      </c>
    </row>
    <row r="254" spans="2:65" s="1" customFormat="1" ht="24.2" customHeight="1">
      <c r="B254" s="32"/>
      <c r="C254" s="132" t="s">
        <v>475</v>
      </c>
      <c r="D254" s="132" t="s">
        <v>127</v>
      </c>
      <c r="E254" s="133" t="s">
        <v>476</v>
      </c>
      <c r="F254" s="134" t="s">
        <v>477</v>
      </c>
      <c r="G254" s="135" t="s">
        <v>161</v>
      </c>
      <c r="H254" s="136">
        <v>60.225000000000001</v>
      </c>
      <c r="I254" s="137"/>
      <c r="J254" s="138">
        <f>ROUND(I254*H254,2)</f>
        <v>0</v>
      </c>
      <c r="K254" s="134" t="s">
        <v>1</v>
      </c>
      <c r="L254" s="32"/>
      <c r="M254" s="139" t="s">
        <v>1</v>
      </c>
      <c r="N254" s="140" t="s">
        <v>45</v>
      </c>
      <c r="P254" s="141">
        <f>O254*H254</f>
        <v>0</v>
      </c>
      <c r="Q254" s="141">
        <v>1.2E-4</v>
      </c>
      <c r="R254" s="141">
        <f>Q254*H254</f>
        <v>7.2270000000000008E-3</v>
      </c>
      <c r="S254" s="141">
        <v>0</v>
      </c>
      <c r="T254" s="142">
        <f>S254*H254</f>
        <v>0</v>
      </c>
      <c r="AR254" s="143" t="s">
        <v>232</v>
      </c>
      <c r="AT254" s="143" t="s">
        <v>127</v>
      </c>
      <c r="AU254" s="143" t="s">
        <v>132</v>
      </c>
      <c r="AY254" s="17" t="s">
        <v>124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132</v>
      </c>
      <c r="BK254" s="144">
        <f>ROUND(I254*H254,2)</f>
        <v>0</v>
      </c>
      <c r="BL254" s="17" t="s">
        <v>232</v>
      </c>
      <c r="BM254" s="143" t="s">
        <v>478</v>
      </c>
    </row>
    <row r="255" spans="2:65" s="12" customFormat="1">
      <c r="B255" s="154"/>
      <c r="D255" s="145" t="s">
        <v>165</v>
      </c>
      <c r="E255" s="155" t="s">
        <v>1</v>
      </c>
      <c r="F255" s="156" t="s">
        <v>479</v>
      </c>
      <c r="H255" s="157">
        <v>60.225000000000001</v>
      </c>
      <c r="I255" s="158"/>
      <c r="L255" s="154"/>
      <c r="M255" s="159"/>
      <c r="T255" s="160"/>
      <c r="AT255" s="155" t="s">
        <v>165</v>
      </c>
      <c r="AU255" s="155" t="s">
        <v>132</v>
      </c>
      <c r="AV255" s="12" t="s">
        <v>132</v>
      </c>
      <c r="AW255" s="12" t="s">
        <v>34</v>
      </c>
      <c r="AX255" s="12" t="s">
        <v>87</v>
      </c>
      <c r="AY255" s="155" t="s">
        <v>124</v>
      </c>
    </row>
    <row r="256" spans="2:65" s="1" customFormat="1" ht="16.5" customHeight="1">
      <c r="B256" s="32"/>
      <c r="C256" s="184" t="s">
        <v>480</v>
      </c>
      <c r="D256" s="184" t="s">
        <v>389</v>
      </c>
      <c r="E256" s="185" t="s">
        <v>481</v>
      </c>
      <c r="F256" s="186" t="s">
        <v>482</v>
      </c>
      <c r="G256" s="187" t="s">
        <v>161</v>
      </c>
      <c r="H256" s="188">
        <v>63.235999999999997</v>
      </c>
      <c r="I256" s="189"/>
      <c r="J256" s="190">
        <f>ROUND(I256*H256,2)</f>
        <v>0</v>
      </c>
      <c r="K256" s="186" t="s">
        <v>1</v>
      </c>
      <c r="L256" s="191"/>
      <c r="M256" s="192" t="s">
        <v>1</v>
      </c>
      <c r="N256" s="193" t="s">
        <v>45</v>
      </c>
      <c r="P256" s="141">
        <f>O256*H256</f>
        <v>0</v>
      </c>
      <c r="Q256" s="141">
        <v>2.8999999999999998E-3</v>
      </c>
      <c r="R256" s="141">
        <f>Q256*H256</f>
        <v>0.18338439999999998</v>
      </c>
      <c r="S256" s="141">
        <v>0</v>
      </c>
      <c r="T256" s="142">
        <f>S256*H256</f>
        <v>0</v>
      </c>
      <c r="AR256" s="143" t="s">
        <v>416</v>
      </c>
      <c r="AT256" s="143" t="s">
        <v>389</v>
      </c>
      <c r="AU256" s="143" t="s">
        <v>132</v>
      </c>
      <c r="AY256" s="17" t="s">
        <v>124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7" t="s">
        <v>132</v>
      </c>
      <c r="BK256" s="144">
        <f>ROUND(I256*H256,2)</f>
        <v>0</v>
      </c>
      <c r="BL256" s="17" t="s">
        <v>232</v>
      </c>
      <c r="BM256" s="143" t="s">
        <v>483</v>
      </c>
    </row>
    <row r="257" spans="2:65" s="12" customFormat="1">
      <c r="B257" s="154"/>
      <c r="D257" s="145" t="s">
        <v>165</v>
      </c>
      <c r="F257" s="156" t="s">
        <v>484</v>
      </c>
      <c r="H257" s="157">
        <v>63.235999999999997</v>
      </c>
      <c r="I257" s="158"/>
      <c r="L257" s="154"/>
      <c r="M257" s="159"/>
      <c r="T257" s="160"/>
      <c r="AT257" s="155" t="s">
        <v>165</v>
      </c>
      <c r="AU257" s="155" t="s">
        <v>132</v>
      </c>
      <c r="AV257" s="12" t="s">
        <v>132</v>
      </c>
      <c r="AW257" s="12" t="s">
        <v>4</v>
      </c>
      <c r="AX257" s="12" t="s">
        <v>87</v>
      </c>
      <c r="AY257" s="155" t="s">
        <v>124</v>
      </c>
    </row>
    <row r="258" spans="2:65" s="1" customFormat="1" ht="16.5" customHeight="1">
      <c r="B258" s="32"/>
      <c r="C258" s="132" t="s">
        <v>485</v>
      </c>
      <c r="D258" s="132" t="s">
        <v>127</v>
      </c>
      <c r="E258" s="133" t="s">
        <v>486</v>
      </c>
      <c r="F258" s="134" t="s">
        <v>487</v>
      </c>
      <c r="G258" s="135" t="s">
        <v>441</v>
      </c>
      <c r="H258" s="194"/>
      <c r="I258" s="137"/>
      <c r="J258" s="138">
        <f>ROUND(I258*H258,2)</f>
        <v>0</v>
      </c>
      <c r="K258" s="134" t="s">
        <v>162</v>
      </c>
      <c r="L258" s="32"/>
      <c r="M258" s="139" t="s">
        <v>1</v>
      </c>
      <c r="N258" s="140" t="s">
        <v>45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232</v>
      </c>
      <c r="AT258" s="143" t="s">
        <v>127</v>
      </c>
      <c r="AU258" s="143" t="s">
        <v>132</v>
      </c>
      <c r="AY258" s="17" t="s">
        <v>124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132</v>
      </c>
      <c r="BK258" s="144">
        <f>ROUND(I258*H258,2)</f>
        <v>0</v>
      </c>
      <c r="BL258" s="17" t="s">
        <v>232</v>
      </c>
      <c r="BM258" s="143" t="s">
        <v>488</v>
      </c>
    </row>
    <row r="259" spans="2:65" s="11" customFormat="1" ht="22.9" customHeight="1">
      <c r="B259" s="120"/>
      <c r="D259" s="121" t="s">
        <v>78</v>
      </c>
      <c r="E259" s="130" t="s">
        <v>489</v>
      </c>
      <c r="F259" s="130" t="s">
        <v>490</v>
      </c>
      <c r="I259" s="123"/>
      <c r="J259" s="131">
        <f>BK259</f>
        <v>0</v>
      </c>
      <c r="L259" s="120"/>
      <c r="M259" s="125"/>
      <c r="P259" s="126">
        <f>SUM(P260:P262)</f>
        <v>0</v>
      </c>
      <c r="R259" s="126">
        <f>SUM(R260:R262)</f>
        <v>0.23681199999999997</v>
      </c>
      <c r="T259" s="127">
        <f>SUM(T260:T262)</f>
        <v>0</v>
      </c>
      <c r="AR259" s="121" t="s">
        <v>132</v>
      </c>
      <c r="AT259" s="128" t="s">
        <v>78</v>
      </c>
      <c r="AU259" s="128" t="s">
        <v>87</v>
      </c>
      <c r="AY259" s="121" t="s">
        <v>124</v>
      </c>
      <c r="BK259" s="129">
        <f>SUM(BK260:BK262)</f>
        <v>0</v>
      </c>
    </row>
    <row r="260" spans="2:65" s="1" customFormat="1" ht="16.5" customHeight="1">
      <c r="B260" s="32"/>
      <c r="C260" s="132" t="s">
        <v>491</v>
      </c>
      <c r="D260" s="132" t="s">
        <v>127</v>
      </c>
      <c r="E260" s="133" t="s">
        <v>492</v>
      </c>
      <c r="F260" s="134" t="s">
        <v>493</v>
      </c>
      <c r="G260" s="135" t="s">
        <v>161</v>
      </c>
      <c r="H260" s="136">
        <v>14.6</v>
      </c>
      <c r="I260" s="137"/>
      <c r="J260" s="138">
        <f>ROUND(I260*H260,2)</f>
        <v>0</v>
      </c>
      <c r="K260" s="134" t="s">
        <v>162</v>
      </c>
      <c r="L260" s="32"/>
      <c r="M260" s="139" t="s">
        <v>1</v>
      </c>
      <c r="N260" s="140" t="s">
        <v>45</v>
      </c>
      <c r="P260" s="141">
        <f>O260*H260</f>
        <v>0</v>
      </c>
      <c r="Q260" s="141">
        <v>1.6219999999999998E-2</v>
      </c>
      <c r="R260" s="141">
        <f>Q260*H260</f>
        <v>0.23681199999999997</v>
      </c>
      <c r="S260" s="141">
        <v>0</v>
      </c>
      <c r="T260" s="142">
        <f>S260*H260</f>
        <v>0</v>
      </c>
      <c r="AR260" s="143" t="s">
        <v>232</v>
      </c>
      <c r="AT260" s="143" t="s">
        <v>127</v>
      </c>
      <c r="AU260" s="143" t="s">
        <v>132</v>
      </c>
      <c r="AY260" s="17" t="s">
        <v>124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7" t="s">
        <v>132</v>
      </c>
      <c r="BK260" s="144">
        <f>ROUND(I260*H260,2)</f>
        <v>0</v>
      </c>
      <c r="BL260" s="17" t="s">
        <v>232</v>
      </c>
      <c r="BM260" s="143" t="s">
        <v>494</v>
      </c>
    </row>
    <row r="261" spans="2:65" s="12" customFormat="1">
      <c r="B261" s="154"/>
      <c r="D261" s="145" t="s">
        <v>165</v>
      </c>
      <c r="E261" s="155" t="s">
        <v>1</v>
      </c>
      <c r="F261" s="156" t="s">
        <v>495</v>
      </c>
      <c r="H261" s="157">
        <v>14.6</v>
      </c>
      <c r="I261" s="158"/>
      <c r="L261" s="154"/>
      <c r="M261" s="159"/>
      <c r="T261" s="160"/>
      <c r="AT261" s="155" t="s">
        <v>165</v>
      </c>
      <c r="AU261" s="155" t="s">
        <v>132</v>
      </c>
      <c r="AV261" s="12" t="s">
        <v>132</v>
      </c>
      <c r="AW261" s="12" t="s">
        <v>34</v>
      </c>
      <c r="AX261" s="12" t="s">
        <v>87</v>
      </c>
      <c r="AY261" s="155" t="s">
        <v>124</v>
      </c>
    </row>
    <row r="262" spans="2:65" s="1" customFormat="1" ht="16.5" customHeight="1">
      <c r="B262" s="32"/>
      <c r="C262" s="132" t="s">
        <v>496</v>
      </c>
      <c r="D262" s="132" t="s">
        <v>127</v>
      </c>
      <c r="E262" s="133" t="s">
        <v>497</v>
      </c>
      <c r="F262" s="134" t="s">
        <v>498</v>
      </c>
      <c r="G262" s="135" t="s">
        <v>441</v>
      </c>
      <c r="H262" s="194"/>
      <c r="I262" s="137"/>
      <c r="J262" s="138">
        <f>ROUND(I262*H262,2)</f>
        <v>0</v>
      </c>
      <c r="K262" s="134" t="s">
        <v>162</v>
      </c>
      <c r="L262" s="32"/>
      <c r="M262" s="139" t="s">
        <v>1</v>
      </c>
      <c r="N262" s="140" t="s">
        <v>45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232</v>
      </c>
      <c r="AT262" s="143" t="s">
        <v>127</v>
      </c>
      <c r="AU262" s="143" t="s">
        <v>132</v>
      </c>
      <c r="AY262" s="17" t="s">
        <v>124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132</v>
      </c>
      <c r="BK262" s="144">
        <f>ROUND(I262*H262,2)</f>
        <v>0</v>
      </c>
      <c r="BL262" s="17" t="s">
        <v>232</v>
      </c>
      <c r="BM262" s="143" t="s">
        <v>499</v>
      </c>
    </row>
    <row r="263" spans="2:65" s="11" customFormat="1" ht="22.9" customHeight="1">
      <c r="B263" s="120"/>
      <c r="D263" s="121" t="s">
        <v>78</v>
      </c>
      <c r="E263" s="130" t="s">
        <v>277</v>
      </c>
      <c r="F263" s="130" t="s">
        <v>278</v>
      </c>
      <c r="I263" s="123"/>
      <c r="J263" s="131">
        <f>BK263</f>
        <v>0</v>
      </c>
      <c r="L263" s="120"/>
      <c r="M263" s="125"/>
      <c r="P263" s="126">
        <f>SUM(P264:P276)</f>
        <v>0</v>
      </c>
      <c r="R263" s="126">
        <f>SUM(R264:R276)</f>
        <v>0.10783000000000001</v>
      </c>
      <c r="T263" s="127">
        <f>SUM(T264:T276)</f>
        <v>0</v>
      </c>
      <c r="AR263" s="121" t="s">
        <v>132</v>
      </c>
      <c r="AT263" s="128" t="s">
        <v>78</v>
      </c>
      <c r="AU263" s="128" t="s">
        <v>87</v>
      </c>
      <c r="AY263" s="121" t="s">
        <v>124</v>
      </c>
      <c r="BK263" s="129">
        <f>SUM(BK264:BK276)</f>
        <v>0</v>
      </c>
    </row>
    <row r="264" spans="2:65" s="1" customFormat="1" ht="33" customHeight="1">
      <c r="B264" s="32"/>
      <c r="C264" s="132" t="s">
        <v>500</v>
      </c>
      <c r="D264" s="132" t="s">
        <v>127</v>
      </c>
      <c r="E264" s="133" t="s">
        <v>501</v>
      </c>
      <c r="F264" s="134" t="s">
        <v>502</v>
      </c>
      <c r="G264" s="135" t="s">
        <v>204</v>
      </c>
      <c r="H264" s="136">
        <v>32</v>
      </c>
      <c r="I264" s="137"/>
      <c r="J264" s="138">
        <f t="shared" ref="J264:J276" si="0">ROUND(I264*H264,2)</f>
        <v>0</v>
      </c>
      <c r="K264" s="134" t="s">
        <v>162</v>
      </c>
      <c r="L264" s="32"/>
      <c r="M264" s="139" t="s">
        <v>1</v>
      </c>
      <c r="N264" s="140" t="s">
        <v>45</v>
      </c>
      <c r="P264" s="141">
        <f t="shared" ref="P264:P276" si="1">O264*H264</f>
        <v>0</v>
      </c>
      <c r="Q264" s="141">
        <v>8.1999999999999998E-4</v>
      </c>
      <c r="R264" s="141">
        <f t="shared" ref="R264:R276" si="2">Q264*H264</f>
        <v>2.6239999999999999E-2</v>
      </c>
      <c r="S264" s="141">
        <v>0</v>
      </c>
      <c r="T264" s="142">
        <f t="shared" ref="T264:T276" si="3">S264*H264</f>
        <v>0</v>
      </c>
      <c r="AR264" s="143" t="s">
        <v>232</v>
      </c>
      <c r="AT264" s="143" t="s">
        <v>127</v>
      </c>
      <c r="AU264" s="143" t="s">
        <v>132</v>
      </c>
      <c r="AY264" s="17" t="s">
        <v>124</v>
      </c>
      <c r="BE264" s="144">
        <f t="shared" ref="BE264:BE276" si="4">IF(N264="základní",J264,0)</f>
        <v>0</v>
      </c>
      <c r="BF264" s="144">
        <f t="shared" ref="BF264:BF276" si="5">IF(N264="snížená",J264,0)</f>
        <v>0</v>
      </c>
      <c r="BG264" s="144">
        <f t="shared" ref="BG264:BG276" si="6">IF(N264="zákl. přenesená",J264,0)</f>
        <v>0</v>
      </c>
      <c r="BH264" s="144">
        <f t="shared" ref="BH264:BH276" si="7">IF(N264="sníž. přenesená",J264,0)</f>
        <v>0</v>
      </c>
      <c r="BI264" s="144">
        <f t="shared" ref="BI264:BI276" si="8">IF(N264="nulová",J264,0)</f>
        <v>0</v>
      </c>
      <c r="BJ264" s="17" t="s">
        <v>132</v>
      </c>
      <c r="BK264" s="144">
        <f t="shared" ref="BK264:BK276" si="9">ROUND(I264*H264,2)</f>
        <v>0</v>
      </c>
      <c r="BL264" s="17" t="s">
        <v>232</v>
      </c>
      <c r="BM264" s="143" t="s">
        <v>503</v>
      </c>
    </row>
    <row r="265" spans="2:65" s="1" customFormat="1" ht="33" customHeight="1">
      <c r="B265" s="32"/>
      <c r="C265" s="132" t="s">
        <v>504</v>
      </c>
      <c r="D265" s="132" t="s">
        <v>127</v>
      </c>
      <c r="E265" s="133" t="s">
        <v>505</v>
      </c>
      <c r="F265" s="134" t="s">
        <v>506</v>
      </c>
      <c r="G265" s="135" t="s">
        <v>204</v>
      </c>
      <c r="H265" s="136">
        <v>24</v>
      </c>
      <c r="I265" s="137"/>
      <c r="J265" s="138">
        <f t="shared" si="0"/>
        <v>0</v>
      </c>
      <c r="K265" s="134" t="s">
        <v>1</v>
      </c>
      <c r="L265" s="32"/>
      <c r="M265" s="139" t="s">
        <v>1</v>
      </c>
      <c r="N265" s="140" t="s">
        <v>45</v>
      </c>
      <c r="P265" s="141">
        <f t="shared" si="1"/>
        <v>0</v>
      </c>
      <c r="Q265" s="141">
        <v>8.1999999999999998E-4</v>
      </c>
      <c r="R265" s="141">
        <f t="shared" si="2"/>
        <v>1.968E-2</v>
      </c>
      <c r="S265" s="141">
        <v>0</v>
      </c>
      <c r="T265" s="142">
        <f t="shared" si="3"/>
        <v>0</v>
      </c>
      <c r="AR265" s="143" t="s">
        <v>232</v>
      </c>
      <c r="AT265" s="143" t="s">
        <v>127</v>
      </c>
      <c r="AU265" s="143" t="s">
        <v>132</v>
      </c>
      <c r="AY265" s="17" t="s">
        <v>124</v>
      </c>
      <c r="BE265" s="144">
        <f t="shared" si="4"/>
        <v>0</v>
      </c>
      <c r="BF265" s="144">
        <f t="shared" si="5"/>
        <v>0</v>
      </c>
      <c r="BG265" s="144">
        <f t="shared" si="6"/>
        <v>0</v>
      </c>
      <c r="BH265" s="144">
        <f t="shared" si="7"/>
        <v>0</v>
      </c>
      <c r="BI265" s="144">
        <f t="shared" si="8"/>
        <v>0</v>
      </c>
      <c r="BJ265" s="17" t="s">
        <v>132</v>
      </c>
      <c r="BK265" s="144">
        <f t="shared" si="9"/>
        <v>0</v>
      </c>
      <c r="BL265" s="17" t="s">
        <v>232</v>
      </c>
      <c r="BM265" s="143" t="s">
        <v>507</v>
      </c>
    </row>
    <row r="266" spans="2:65" s="1" customFormat="1" ht="33" customHeight="1">
      <c r="B266" s="32"/>
      <c r="C266" s="132" t="s">
        <v>508</v>
      </c>
      <c r="D266" s="132" t="s">
        <v>127</v>
      </c>
      <c r="E266" s="133" t="s">
        <v>509</v>
      </c>
      <c r="F266" s="134" t="s">
        <v>510</v>
      </c>
      <c r="G266" s="135" t="s">
        <v>204</v>
      </c>
      <c r="H266" s="136">
        <v>10</v>
      </c>
      <c r="I266" s="137"/>
      <c r="J266" s="138">
        <f t="shared" si="0"/>
        <v>0</v>
      </c>
      <c r="K266" s="134" t="s">
        <v>1</v>
      </c>
      <c r="L266" s="32"/>
      <c r="M266" s="139" t="s">
        <v>1</v>
      </c>
      <c r="N266" s="140" t="s">
        <v>45</v>
      </c>
      <c r="P266" s="141">
        <f t="shared" si="1"/>
        <v>0</v>
      </c>
      <c r="Q266" s="141">
        <v>8.1999999999999998E-4</v>
      </c>
      <c r="R266" s="141">
        <f t="shared" si="2"/>
        <v>8.199999999999999E-3</v>
      </c>
      <c r="S266" s="141">
        <v>0</v>
      </c>
      <c r="T266" s="142">
        <f t="shared" si="3"/>
        <v>0</v>
      </c>
      <c r="AR266" s="143" t="s">
        <v>232</v>
      </c>
      <c r="AT266" s="143" t="s">
        <v>127</v>
      </c>
      <c r="AU266" s="143" t="s">
        <v>132</v>
      </c>
      <c r="AY266" s="17" t="s">
        <v>124</v>
      </c>
      <c r="BE266" s="144">
        <f t="shared" si="4"/>
        <v>0</v>
      </c>
      <c r="BF266" s="144">
        <f t="shared" si="5"/>
        <v>0</v>
      </c>
      <c r="BG266" s="144">
        <f t="shared" si="6"/>
        <v>0</v>
      </c>
      <c r="BH266" s="144">
        <f t="shared" si="7"/>
        <v>0</v>
      </c>
      <c r="BI266" s="144">
        <f t="shared" si="8"/>
        <v>0</v>
      </c>
      <c r="BJ266" s="17" t="s">
        <v>132</v>
      </c>
      <c r="BK266" s="144">
        <f t="shared" si="9"/>
        <v>0</v>
      </c>
      <c r="BL266" s="17" t="s">
        <v>232</v>
      </c>
      <c r="BM266" s="143" t="s">
        <v>511</v>
      </c>
    </row>
    <row r="267" spans="2:65" s="1" customFormat="1" ht="33" customHeight="1">
      <c r="B267" s="32"/>
      <c r="C267" s="132" t="s">
        <v>512</v>
      </c>
      <c r="D267" s="132" t="s">
        <v>127</v>
      </c>
      <c r="E267" s="133" t="s">
        <v>513</v>
      </c>
      <c r="F267" s="134" t="s">
        <v>514</v>
      </c>
      <c r="G267" s="135" t="s">
        <v>204</v>
      </c>
      <c r="H267" s="136">
        <v>5</v>
      </c>
      <c r="I267" s="137"/>
      <c r="J267" s="138">
        <f t="shared" si="0"/>
        <v>0</v>
      </c>
      <c r="K267" s="134" t="s">
        <v>1</v>
      </c>
      <c r="L267" s="32"/>
      <c r="M267" s="139" t="s">
        <v>1</v>
      </c>
      <c r="N267" s="140" t="s">
        <v>45</v>
      </c>
      <c r="P267" s="141">
        <f t="shared" si="1"/>
        <v>0</v>
      </c>
      <c r="Q267" s="141">
        <v>8.1999999999999998E-4</v>
      </c>
      <c r="R267" s="141">
        <f t="shared" si="2"/>
        <v>4.0999999999999995E-3</v>
      </c>
      <c r="S267" s="141">
        <v>0</v>
      </c>
      <c r="T267" s="142">
        <f t="shared" si="3"/>
        <v>0</v>
      </c>
      <c r="AR267" s="143" t="s">
        <v>232</v>
      </c>
      <c r="AT267" s="143" t="s">
        <v>127</v>
      </c>
      <c r="AU267" s="143" t="s">
        <v>132</v>
      </c>
      <c r="AY267" s="17" t="s">
        <v>124</v>
      </c>
      <c r="BE267" s="144">
        <f t="shared" si="4"/>
        <v>0</v>
      </c>
      <c r="BF267" s="144">
        <f t="shared" si="5"/>
        <v>0</v>
      </c>
      <c r="BG267" s="144">
        <f t="shared" si="6"/>
        <v>0</v>
      </c>
      <c r="BH267" s="144">
        <f t="shared" si="7"/>
        <v>0</v>
      </c>
      <c r="BI267" s="144">
        <f t="shared" si="8"/>
        <v>0</v>
      </c>
      <c r="BJ267" s="17" t="s">
        <v>132</v>
      </c>
      <c r="BK267" s="144">
        <f t="shared" si="9"/>
        <v>0</v>
      </c>
      <c r="BL267" s="17" t="s">
        <v>232</v>
      </c>
      <c r="BM267" s="143" t="s">
        <v>515</v>
      </c>
    </row>
    <row r="268" spans="2:65" s="1" customFormat="1" ht="33" customHeight="1">
      <c r="B268" s="32"/>
      <c r="C268" s="132" t="s">
        <v>516</v>
      </c>
      <c r="D268" s="132" t="s">
        <v>127</v>
      </c>
      <c r="E268" s="133" t="s">
        <v>517</v>
      </c>
      <c r="F268" s="134" t="s">
        <v>518</v>
      </c>
      <c r="G268" s="135" t="s">
        <v>204</v>
      </c>
      <c r="H268" s="136">
        <v>5</v>
      </c>
      <c r="I268" s="137"/>
      <c r="J268" s="138">
        <f t="shared" si="0"/>
        <v>0</v>
      </c>
      <c r="K268" s="134" t="s">
        <v>1</v>
      </c>
      <c r="L268" s="32"/>
      <c r="M268" s="139" t="s">
        <v>1</v>
      </c>
      <c r="N268" s="140" t="s">
        <v>45</v>
      </c>
      <c r="P268" s="141">
        <f t="shared" si="1"/>
        <v>0</v>
      </c>
      <c r="Q268" s="141">
        <v>8.1999999999999998E-4</v>
      </c>
      <c r="R268" s="141">
        <f t="shared" si="2"/>
        <v>4.0999999999999995E-3</v>
      </c>
      <c r="S268" s="141">
        <v>0</v>
      </c>
      <c r="T268" s="142">
        <f t="shared" si="3"/>
        <v>0</v>
      </c>
      <c r="AR268" s="143" t="s">
        <v>232</v>
      </c>
      <c r="AT268" s="143" t="s">
        <v>127</v>
      </c>
      <c r="AU268" s="143" t="s">
        <v>132</v>
      </c>
      <c r="AY268" s="17" t="s">
        <v>124</v>
      </c>
      <c r="BE268" s="144">
        <f t="shared" si="4"/>
        <v>0</v>
      </c>
      <c r="BF268" s="144">
        <f t="shared" si="5"/>
        <v>0</v>
      </c>
      <c r="BG268" s="144">
        <f t="shared" si="6"/>
        <v>0</v>
      </c>
      <c r="BH268" s="144">
        <f t="shared" si="7"/>
        <v>0</v>
      </c>
      <c r="BI268" s="144">
        <f t="shared" si="8"/>
        <v>0</v>
      </c>
      <c r="BJ268" s="17" t="s">
        <v>132</v>
      </c>
      <c r="BK268" s="144">
        <f t="shared" si="9"/>
        <v>0</v>
      </c>
      <c r="BL268" s="17" t="s">
        <v>232</v>
      </c>
      <c r="BM268" s="143" t="s">
        <v>519</v>
      </c>
    </row>
    <row r="269" spans="2:65" s="1" customFormat="1" ht="33" customHeight="1">
      <c r="B269" s="32"/>
      <c r="C269" s="132" t="s">
        <v>520</v>
      </c>
      <c r="D269" s="132" t="s">
        <v>127</v>
      </c>
      <c r="E269" s="133" t="s">
        <v>521</v>
      </c>
      <c r="F269" s="134" t="s">
        <v>522</v>
      </c>
      <c r="G269" s="135" t="s">
        <v>204</v>
      </c>
      <c r="H269" s="136">
        <v>2</v>
      </c>
      <c r="I269" s="137"/>
      <c r="J269" s="138">
        <f t="shared" si="0"/>
        <v>0</v>
      </c>
      <c r="K269" s="134" t="s">
        <v>1</v>
      </c>
      <c r="L269" s="32"/>
      <c r="M269" s="139" t="s">
        <v>1</v>
      </c>
      <c r="N269" s="140" t="s">
        <v>45</v>
      </c>
      <c r="P269" s="141">
        <f t="shared" si="1"/>
        <v>0</v>
      </c>
      <c r="Q269" s="141">
        <v>8.1999999999999998E-4</v>
      </c>
      <c r="R269" s="141">
        <f t="shared" si="2"/>
        <v>1.64E-3</v>
      </c>
      <c r="S269" s="141">
        <v>0</v>
      </c>
      <c r="T269" s="142">
        <f t="shared" si="3"/>
        <v>0</v>
      </c>
      <c r="AR269" s="143" t="s">
        <v>232</v>
      </c>
      <c r="AT269" s="143" t="s">
        <v>127</v>
      </c>
      <c r="AU269" s="143" t="s">
        <v>132</v>
      </c>
      <c r="AY269" s="17" t="s">
        <v>124</v>
      </c>
      <c r="BE269" s="144">
        <f t="shared" si="4"/>
        <v>0</v>
      </c>
      <c r="BF269" s="144">
        <f t="shared" si="5"/>
        <v>0</v>
      </c>
      <c r="BG269" s="144">
        <f t="shared" si="6"/>
        <v>0</v>
      </c>
      <c r="BH269" s="144">
        <f t="shared" si="7"/>
        <v>0</v>
      </c>
      <c r="BI269" s="144">
        <f t="shared" si="8"/>
        <v>0</v>
      </c>
      <c r="BJ269" s="17" t="s">
        <v>132</v>
      </c>
      <c r="BK269" s="144">
        <f t="shared" si="9"/>
        <v>0</v>
      </c>
      <c r="BL269" s="17" t="s">
        <v>232</v>
      </c>
      <c r="BM269" s="143" t="s">
        <v>523</v>
      </c>
    </row>
    <row r="270" spans="2:65" s="1" customFormat="1" ht="33" customHeight="1">
      <c r="B270" s="32"/>
      <c r="C270" s="132" t="s">
        <v>524</v>
      </c>
      <c r="D270" s="132" t="s">
        <v>127</v>
      </c>
      <c r="E270" s="133" t="s">
        <v>525</v>
      </c>
      <c r="F270" s="134" t="s">
        <v>526</v>
      </c>
      <c r="G270" s="135" t="s">
        <v>204</v>
      </c>
      <c r="H270" s="136">
        <v>2</v>
      </c>
      <c r="I270" s="137"/>
      <c r="J270" s="138">
        <f t="shared" si="0"/>
        <v>0</v>
      </c>
      <c r="K270" s="134" t="s">
        <v>1</v>
      </c>
      <c r="L270" s="32"/>
      <c r="M270" s="139" t="s">
        <v>1</v>
      </c>
      <c r="N270" s="140" t="s">
        <v>45</v>
      </c>
      <c r="P270" s="141">
        <f t="shared" si="1"/>
        <v>0</v>
      </c>
      <c r="Q270" s="141">
        <v>8.1999999999999998E-4</v>
      </c>
      <c r="R270" s="141">
        <f t="shared" si="2"/>
        <v>1.64E-3</v>
      </c>
      <c r="S270" s="141">
        <v>0</v>
      </c>
      <c r="T270" s="142">
        <f t="shared" si="3"/>
        <v>0</v>
      </c>
      <c r="AR270" s="143" t="s">
        <v>232</v>
      </c>
      <c r="AT270" s="143" t="s">
        <v>127</v>
      </c>
      <c r="AU270" s="143" t="s">
        <v>132</v>
      </c>
      <c r="AY270" s="17" t="s">
        <v>124</v>
      </c>
      <c r="BE270" s="144">
        <f t="shared" si="4"/>
        <v>0</v>
      </c>
      <c r="BF270" s="144">
        <f t="shared" si="5"/>
        <v>0</v>
      </c>
      <c r="BG270" s="144">
        <f t="shared" si="6"/>
        <v>0</v>
      </c>
      <c r="BH270" s="144">
        <f t="shared" si="7"/>
        <v>0</v>
      </c>
      <c r="BI270" s="144">
        <f t="shared" si="8"/>
        <v>0</v>
      </c>
      <c r="BJ270" s="17" t="s">
        <v>132</v>
      </c>
      <c r="BK270" s="144">
        <f t="shared" si="9"/>
        <v>0</v>
      </c>
      <c r="BL270" s="17" t="s">
        <v>232</v>
      </c>
      <c r="BM270" s="143" t="s">
        <v>527</v>
      </c>
    </row>
    <row r="271" spans="2:65" s="1" customFormat="1" ht="33" customHeight="1">
      <c r="B271" s="32"/>
      <c r="C271" s="132" t="s">
        <v>528</v>
      </c>
      <c r="D271" s="132" t="s">
        <v>127</v>
      </c>
      <c r="E271" s="133" t="s">
        <v>529</v>
      </c>
      <c r="F271" s="134" t="s">
        <v>530</v>
      </c>
      <c r="G271" s="135" t="s">
        <v>204</v>
      </c>
      <c r="H271" s="136">
        <v>2</v>
      </c>
      <c r="I271" s="137"/>
      <c r="J271" s="138">
        <f t="shared" si="0"/>
        <v>0</v>
      </c>
      <c r="K271" s="134" t="s">
        <v>1</v>
      </c>
      <c r="L271" s="32"/>
      <c r="M271" s="139" t="s">
        <v>1</v>
      </c>
      <c r="N271" s="140" t="s">
        <v>45</v>
      </c>
      <c r="P271" s="141">
        <f t="shared" si="1"/>
        <v>0</v>
      </c>
      <c r="Q271" s="141">
        <v>8.1999999999999998E-4</v>
      </c>
      <c r="R271" s="141">
        <f t="shared" si="2"/>
        <v>1.64E-3</v>
      </c>
      <c r="S271" s="141">
        <v>0</v>
      </c>
      <c r="T271" s="142">
        <f t="shared" si="3"/>
        <v>0</v>
      </c>
      <c r="AR271" s="143" t="s">
        <v>232</v>
      </c>
      <c r="AT271" s="143" t="s">
        <v>127</v>
      </c>
      <c r="AU271" s="143" t="s">
        <v>132</v>
      </c>
      <c r="AY271" s="17" t="s">
        <v>124</v>
      </c>
      <c r="BE271" s="144">
        <f t="shared" si="4"/>
        <v>0</v>
      </c>
      <c r="BF271" s="144">
        <f t="shared" si="5"/>
        <v>0</v>
      </c>
      <c r="BG271" s="144">
        <f t="shared" si="6"/>
        <v>0</v>
      </c>
      <c r="BH271" s="144">
        <f t="shared" si="7"/>
        <v>0</v>
      </c>
      <c r="BI271" s="144">
        <f t="shared" si="8"/>
        <v>0</v>
      </c>
      <c r="BJ271" s="17" t="s">
        <v>132</v>
      </c>
      <c r="BK271" s="144">
        <f t="shared" si="9"/>
        <v>0</v>
      </c>
      <c r="BL271" s="17" t="s">
        <v>232</v>
      </c>
      <c r="BM271" s="143" t="s">
        <v>531</v>
      </c>
    </row>
    <row r="272" spans="2:65" s="1" customFormat="1" ht="33" customHeight="1">
      <c r="B272" s="32"/>
      <c r="C272" s="132" t="s">
        <v>532</v>
      </c>
      <c r="D272" s="132" t="s">
        <v>127</v>
      </c>
      <c r="E272" s="133" t="s">
        <v>533</v>
      </c>
      <c r="F272" s="134" t="s">
        <v>534</v>
      </c>
      <c r="G272" s="135" t="s">
        <v>204</v>
      </c>
      <c r="H272" s="136">
        <v>10</v>
      </c>
      <c r="I272" s="137"/>
      <c r="J272" s="138">
        <f t="shared" si="0"/>
        <v>0</v>
      </c>
      <c r="K272" s="134" t="s">
        <v>1</v>
      </c>
      <c r="L272" s="32"/>
      <c r="M272" s="139" t="s">
        <v>1</v>
      </c>
      <c r="N272" s="140" t="s">
        <v>45</v>
      </c>
      <c r="P272" s="141">
        <f t="shared" si="1"/>
        <v>0</v>
      </c>
      <c r="Q272" s="141">
        <v>8.1999999999999998E-4</v>
      </c>
      <c r="R272" s="141">
        <f t="shared" si="2"/>
        <v>8.199999999999999E-3</v>
      </c>
      <c r="S272" s="141">
        <v>0</v>
      </c>
      <c r="T272" s="142">
        <f t="shared" si="3"/>
        <v>0</v>
      </c>
      <c r="AR272" s="143" t="s">
        <v>232</v>
      </c>
      <c r="AT272" s="143" t="s">
        <v>127</v>
      </c>
      <c r="AU272" s="143" t="s">
        <v>132</v>
      </c>
      <c r="AY272" s="17" t="s">
        <v>124</v>
      </c>
      <c r="BE272" s="144">
        <f t="shared" si="4"/>
        <v>0</v>
      </c>
      <c r="BF272" s="144">
        <f t="shared" si="5"/>
        <v>0</v>
      </c>
      <c r="BG272" s="144">
        <f t="shared" si="6"/>
        <v>0</v>
      </c>
      <c r="BH272" s="144">
        <f t="shared" si="7"/>
        <v>0</v>
      </c>
      <c r="BI272" s="144">
        <f t="shared" si="8"/>
        <v>0</v>
      </c>
      <c r="BJ272" s="17" t="s">
        <v>132</v>
      </c>
      <c r="BK272" s="144">
        <f t="shared" si="9"/>
        <v>0</v>
      </c>
      <c r="BL272" s="17" t="s">
        <v>232</v>
      </c>
      <c r="BM272" s="143" t="s">
        <v>535</v>
      </c>
    </row>
    <row r="273" spans="2:65" s="1" customFormat="1" ht="33" customHeight="1">
      <c r="B273" s="32"/>
      <c r="C273" s="132" t="s">
        <v>536</v>
      </c>
      <c r="D273" s="132" t="s">
        <v>127</v>
      </c>
      <c r="E273" s="133" t="s">
        <v>537</v>
      </c>
      <c r="F273" s="134" t="s">
        <v>538</v>
      </c>
      <c r="G273" s="135" t="s">
        <v>204</v>
      </c>
      <c r="H273" s="136">
        <v>3</v>
      </c>
      <c r="I273" s="137"/>
      <c r="J273" s="138">
        <f t="shared" si="0"/>
        <v>0</v>
      </c>
      <c r="K273" s="134" t="s">
        <v>1</v>
      </c>
      <c r="L273" s="32"/>
      <c r="M273" s="139" t="s">
        <v>1</v>
      </c>
      <c r="N273" s="140" t="s">
        <v>45</v>
      </c>
      <c r="P273" s="141">
        <f t="shared" si="1"/>
        <v>0</v>
      </c>
      <c r="Q273" s="141">
        <v>8.1999999999999998E-4</v>
      </c>
      <c r="R273" s="141">
        <f t="shared" si="2"/>
        <v>2.4599999999999999E-3</v>
      </c>
      <c r="S273" s="141">
        <v>0</v>
      </c>
      <c r="T273" s="142">
        <f t="shared" si="3"/>
        <v>0</v>
      </c>
      <c r="AR273" s="143" t="s">
        <v>232</v>
      </c>
      <c r="AT273" s="143" t="s">
        <v>127</v>
      </c>
      <c r="AU273" s="143" t="s">
        <v>132</v>
      </c>
      <c r="AY273" s="17" t="s">
        <v>124</v>
      </c>
      <c r="BE273" s="144">
        <f t="shared" si="4"/>
        <v>0</v>
      </c>
      <c r="BF273" s="144">
        <f t="shared" si="5"/>
        <v>0</v>
      </c>
      <c r="BG273" s="144">
        <f t="shared" si="6"/>
        <v>0</v>
      </c>
      <c r="BH273" s="144">
        <f t="shared" si="7"/>
        <v>0</v>
      </c>
      <c r="BI273" s="144">
        <f t="shared" si="8"/>
        <v>0</v>
      </c>
      <c r="BJ273" s="17" t="s">
        <v>132</v>
      </c>
      <c r="BK273" s="144">
        <f t="shared" si="9"/>
        <v>0</v>
      </c>
      <c r="BL273" s="17" t="s">
        <v>232</v>
      </c>
      <c r="BM273" s="143" t="s">
        <v>539</v>
      </c>
    </row>
    <row r="274" spans="2:65" s="1" customFormat="1" ht="24.2" customHeight="1">
      <c r="B274" s="32"/>
      <c r="C274" s="132" t="s">
        <v>540</v>
      </c>
      <c r="D274" s="132" t="s">
        <v>127</v>
      </c>
      <c r="E274" s="133" t="s">
        <v>541</v>
      </c>
      <c r="F274" s="134" t="s">
        <v>542</v>
      </c>
      <c r="G274" s="135" t="s">
        <v>169</v>
      </c>
      <c r="H274" s="136">
        <v>19.899999999999999</v>
      </c>
      <c r="I274" s="137"/>
      <c r="J274" s="138">
        <f t="shared" si="0"/>
        <v>0</v>
      </c>
      <c r="K274" s="134" t="s">
        <v>1</v>
      </c>
      <c r="L274" s="32"/>
      <c r="M274" s="139" t="s">
        <v>1</v>
      </c>
      <c r="N274" s="140" t="s">
        <v>45</v>
      </c>
      <c r="P274" s="141">
        <f t="shared" si="1"/>
        <v>0</v>
      </c>
      <c r="Q274" s="141">
        <v>8.1999999999999998E-4</v>
      </c>
      <c r="R274" s="141">
        <f t="shared" si="2"/>
        <v>1.6317999999999999E-2</v>
      </c>
      <c r="S274" s="141">
        <v>0</v>
      </c>
      <c r="T274" s="142">
        <f t="shared" si="3"/>
        <v>0</v>
      </c>
      <c r="AR274" s="143" t="s">
        <v>232</v>
      </c>
      <c r="AT274" s="143" t="s">
        <v>127</v>
      </c>
      <c r="AU274" s="143" t="s">
        <v>132</v>
      </c>
      <c r="AY274" s="17" t="s">
        <v>124</v>
      </c>
      <c r="BE274" s="144">
        <f t="shared" si="4"/>
        <v>0</v>
      </c>
      <c r="BF274" s="144">
        <f t="shared" si="5"/>
        <v>0</v>
      </c>
      <c r="BG274" s="144">
        <f t="shared" si="6"/>
        <v>0</v>
      </c>
      <c r="BH274" s="144">
        <f t="shared" si="7"/>
        <v>0</v>
      </c>
      <c r="BI274" s="144">
        <f t="shared" si="8"/>
        <v>0</v>
      </c>
      <c r="BJ274" s="17" t="s">
        <v>132</v>
      </c>
      <c r="BK274" s="144">
        <f t="shared" si="9"/>
        <v>0</v>
      </c>
      <c r="BL274" s="17" t="s">
        <v>232</v>
      </c>
      <c r="BM274" s="143" t="s">
        <v>543</v>
      </c>
    </row>
    <row r="275" spans="2:65" s="1" customFormat="1" ht="24.2" customHeight="1">
      <c r="B275" s="32"/>
      <c r="C275" s="132" t="s">
        <v>544</v>
      </c>
      <c r="D275" s="132" t="s">
        <v>127</v>
      </c>
      <c r="E275" s="133" t="s">
        <v>545</v>
      </c>
      <c r="F275" s="134" t="s">
        <v>546</v>
      </c>
      <c r="G275" s="135" t="s">
        <v>169</v>
      </c>
      <c r="H275" s="136">
        <v>16.600000000000001</v>
      </c>
      <c r="I275" s="137"/>
      <c r="J275" s="138">
        <f t="shared" si="0"/>
        <v>0</v>
      </c>
      <c r="K275" s="134" t="s">
        <v>1</v>
      </c>
      <c r="L275" s="32"/>
      <c r="M275" s="139" t="s">
        <v>1</v>
      </c>
      <c r="N275" s="140" t="s">
        <v>45</v>
      </c>
      <c r="P275" s="141">
        <f t="shared" si="1"/>
        <v>0</v>
      </c>
      <c r="Q275" s="141">
        <v>8.1999999999999998E-4</v>
      </c>
      <c r="R275" s="141">
        <f t="shared" si="2"/>
        <v>1.3612000000000001E-2</v>
      </c>
      <c r="S275" s="141">
        <v>0</v>
      </c>
      <c r="T275" s="142">
        <f t="shared" si="3"/>
        <v>0</v>
      </c>
      <c r="AR275" s="143" t="s">
        <v>232</v>
      </c>
      <c r="AT275" s="143" t="s">
        <v>127</v>
      </c>
      <c r="AU275" s="143" t="s">
        <v>132</v>
      </c>
      <c r="AY275" s="17" t="s">
        <v>124</v>
      </c>
      <c r="BE275" s="144">
        <f t="shared" si="4"/>
        <v>0</v>
      </c>
      <c r="BF275" s="144">
        <f t="shared" si="5"/>
        <v>0</v>
      </c>
      <c r="BG275" s="144">
        <f t="shared" si="6"/>
        <v>0</v>
      </c>
      <c r="BH275" s="144">
        <f t="shared" si="7"/>
        <v>0</v>
      </c>
      <c r="BI275" s="144">
        <f t="shared" si="8"/>
        <v>0</v>
      </c>
      <c r="BJ275" s="17" t="s">
        <v>132</v>
      </c>
      <c r="BK275" s="144">
        <f t="shared" si="9"/>
        <v>0</v>
      </c>
      <c r="BL275" s="17" t="s">
        <v>232</v>
      </c>
      <c r="BM275" s="143" t="s">
        <v>547</v>
      </c>
    </row>
    <row r="276" spans="2:65" s="1" customFormat="1" ht="16.5" customHeight="1">
      <c r="B276" s="32"/>
      <c r="C276" s="132" t="s">
        <v>548</v>
      </c>
      <c r="D276" s="132" t="s">
        <v>127</v>
      </c>
      <c r="E276" s="133" t="s">
        <v>549</v>
      </c>
      <c r="F276" s="134" t="s">
        <v>550</v>
      </c>
      <c r="G276" s="135" t="s">
        <v>441</v>
      </c>
      <c r="H276" s="194"/>
      <c r="I276" s="137"/>
      <c r="J276" s="138">
        <f t="shared" si="0"/>
        <v>0</v>
      </c>
      <c r="K276" s="134" t="s">
        <v>162</v>
      </c>
      <c r="L276" s="32"/>
      <c r="M276" s="139" t="s">
        <v>1</v>
      </c>
      <c r="N276" s="140" t="s">
        <v>45</v>
      </c>
      <c r="P276" s="141">
        <f t="shared" si="1"/>
        <v>0</v>
      </c>
      <c r="Q276" s="141">
        <v>0</v>
      </c>
      <c r="R276" s="141">
        <f t="shared" si="2"/>
        <v>0</v>
      </c>
      <c r="S276" s="141">
        <v>0</v>
      </c>
      <c r="T276" s="142">
        <f t="shared" si="3"/>
        <v>0</v>
      </c>
      <c r="AR276" s="143" t="s">
        <v>232</v>
      </c>
      <c r="AT276" s="143" t="s">
        <v>127</v>
      </c>
      <c r="AU276" s="143" t="s">
        <v>132</v>
      </c>
      <c r="AY276" s="17" t="s">
        <v>124</v>
      </c>
      <c r="BE276" s="144">
        <f t="shared" si="4"/>
        <v>0</v>
      </c>
      <c r="BF276" s="144">
        <f t="shared" si="5"/>
        <v>0</v>
      </c>
      <c r="BG276" s="144">
        <f t="shared" si="6"/>
        <v>0</v>
      </c>
      <c r="BH276" s="144">
        <f t="shared" si="7"/>
        <v>0</v>
      </c>
      <c r="BI276" s="144">
        <f t="shared" si="8"/>
        <v>0</v>
      </c>
      <c r="BJ276" s="17" t="s">
        <v>132</v>
      </c>
      <c r="BK276" s="144">
        <f t="shared" si="9"/>
        <v>0</v>
      </c>
      <c r="BL276" s="17" t="s">
        <v>232</v>
      </c>
      <c r="BM276" s="143" t="s">
        <v>551</v>
      </c>
    </row>
    <row r="277" spans="2:65" s="11" customFormat="1" ht="22.9" customHeight="1">
      <c r="B277" s="120"/>
      <c r="D277" s="121" t="s">
        <v>78</v>
      </c>
      <c r="E277" s="130" t="s">
        <v>294</v>
      </c>
      <c r="F277" s="130" t="s">
        <v>295</v>
      </c>
      <c r="I277" s="123"/>
      <c r="J277" s="131">
        <f>BK277</f>
        <v>0</v>
      </c>
      <c r="L277" s="120"/>
      <c r="M277" s="125"/>
      <c r="P277" s="126">
        <f>SUM(P278:P286)</f>
        <v>0</v>
      </c>
      <c r="R277" s="126">
        <f>SUM(R278:R286)</f>
        <v>2.6400000000000004E-3</v>
      </c>
      <c r="T277" s="127">
        <f>SUM(T278:T286)</f>
        <v>0</v>
      </c>
      <c r="AR277" s="121" t="s">
        <v>132</v>
      </c>
      <c r="AT277" s="128" t="s">
        <v>78</v>
      </c>
      <c r="AU277" s="128" t="s">
        <v>87</v>
      </c>
      <c r="AY277" s="121" t="s">
        <v>124</v>
      </c>
      <c r="BK277" s="129">
        <f>SUM(BK278:BK286)</f>
        <v>0</v>
      </c>
    </row>
    <row r="278" spans="2:65" s="1" customFormat="1" ht="33" customHeight="1">
      <c r="B278" s="32"/>
      <c r="C278" s="132" t="s">
        <v>552</v>
      </c>
      <c r="D278" s="132" t="s">
        <v>127</v>
      </c>
      <c r="E278" s="133" t="s">
        <v>553</v>
      </c>
      <c r="F278" s="134" t="s">
        <v>554</v>
      </c>
      <c r="G278" s="135" t="s">
        <v>204</v>
      </c>
      <c r="H278" s="136">
        <v>2</v>
      </c>
      <c r="I278" s="137"/>
      <c r="J278" s="138">
        <f t="shared" ref="J278:J286" si="10">ROUND(I278*H278,2)</f>
        <v>0</v>
      </c>
      <c r="K278" s="134" t="s">
        <v>1</v>
      </c>
      <c r="L278" s="32"/>
      <c r="M278" s="139" t="s">
        <v>1</v>
      </c>
      <c r="N278" s="140" t="s">
        <v>45</v>
      </c>
      <c r="P278" s="141">
        <f t="shared" ref="P278:P286" si="11">O278*H278</f>
        <v>0</v>
      </c>
      <c r="Q278" s="141">
        <v>2.4000000000000001E-4</v>
      </c>
      <c r="R278" s="141">
        <f t="shared" ref="R278:R286" si="12">Q278*H278</f>
        <v>4.8000000000000001E-4</v>
      </c>
      <c r="S278" s="141">
        <v>0</v>
      </c>
      <c r="T278" s="142">
        <f t="shared" ref="T278:T286" si="13">S278*H278</f>
        <v>0</v>
      </c>
      <c r="AR278" s="143" t="s">
        <v>232</v>
      </c>
      <c r="AT278" s="143" t="s">
        <v>127</v>
      </c>
      <c r="AU278" s="143" t="s">
        <v>132</v>
      </c>
      <c r="AY278" s="17" t="s">
        <v>124</v>
      </c>
      <c r="BE278" s="144">
        <f t="shared" ref="BE278:BE286" si="14">IF(N278="základní",J278,0)</f>
        <v>0</v>
      </c>
      <c r="BF278" s="144">
        <f t="shared" ref="BF278:BF286" si="15">IF(N278="snížená",J278,0)</f>
        <v>0</v>
      </c>
      <c r="BG278" s="144">
        <f t="shared" ref="BG278:BG286" si="16">IF(N278="zákl. přenesená",J278,0)</f>
        <v>0</v>
      </c>
      <c r="BH278" s="144">
        <f t="shared" ref="BH278:BH286" si="17">IF(N278="sníž. přenesená",J278,0)</f>
        <v>0</v>
      </c>
      <c r="BI278" s="144">
        <f t="shared" ref="BI278:BI286" si="18">IF(N278="nulová",J278,0)</f>
        <v>0</v>
      </c>
      <c r="BJ278" s="17" t="s">
        <v>132</v>
      </c>
      <c r="BK278" s="144">
        <f t="shared" ref="BK278:BK286" si="19">ROUND(I278*H278,2)</f>
        <v>0</v>
      </c>
      <c r="BL278" s="17" t="s">
        <v>232</v>
      </c>
      <c r="BM278" s="143" t="s">
        <v>555</v>
      </c>
    </row>
    <row r="279" spans="2:65" s="1" customFormat="1" ht="33" customHeight="1">
      <c r="B279" s="32"/>
      <c r="C279" s="132" t="s">
        <v>556</v>
      </c>
      <c r="D279" s="132" t="s">
        <v>127</v>
      </c>
      <c r="E279" s="133" t="s">
        <v>557</v>
      </c>
      <c r="F279" s="134" t="s">
        <v>558</v>
      </c>
      <c r="G279" s="135" t="s">
        <v>204</v>
      </c>
      <c r="H279" s="136">
        <v>1</v>
      </c>
      <c r="I279" s="137"/>
      <c r="J279" s="138">
        <f t="shared" si="10"/>
        <v>0</v>
      </c>
      <c r="K279" s="134" t="s">
        <v>1</v>
      </c>
      <c r="L279" s="32"/>
      <c r="M279" s="139" t="s">
        <v>1</v>
      </c>
      <c r="N279" s="140" t="s">
        <v>45</v>
      </c>
      <c r="P279" s="141">
        <f t="shared" si="11"/>
        <v>0</v>
      </c>
      <c r="Q279" s="141">
        <v>2.4000000000000001E-4</v>
      </c>
      <c r="R279" s="141">
        <f t="shared" si="12"/>
        <v>2.4000000000000001E-4</v>
      </c>
      <c r="S279" s="141">
        <v>0</v>
      </c>
      <c r="T279" s="142">
        <f t="shared" si="13"/>
        <v>0</v>
      </c>
      <c r="AR279" s="143" t="s">
        <v>232</v>
      </c>
      <c r="AT279" s="143" t="s">
        <v>127</v>
      </c>
      <c r="AU279" s="143" t="s">
        <v>132</v>
      </c>
      <c r="AY279" s="17" t="s">
        <v>124</v>
      </c>
      <c r="BE279" s="144">
        <f t="shared" si="14"/>
        <v>0</v>
      </c>
      <c r="BF279" s="144">
        <f t="shared" si="15"/>
        <v>0</v>
      </c>
      <c r="BG279" s="144">
        <f t="shared" si="16"/>
        <v>0</v>
      </c>
      <c r="BH279" s="144">
        <f t="shared" si="17"/>
        <v>0</v>
      </c>
      <c r="BI279" s="144">
        <f t="shared" si="18"/>
        <v>0</v>
      </c>
      <c r="BJ279" s="17" t="s">
        <v>132</v>
      </c>
      <c r="BK279" s="144">
        <f t="shared" si="19"/>
        <v>0</v>
      </c>
      <c r="BL279" s="17" t="s">
        <v>232</v>
      </c>
      <c r="BM279" s="143" t="s">
        <v>559</v>
      </c>
    </row>
    <row r="280" spans="2:65" s="1" customFormat="1" ht="33" customHeight="1">
      <c r="B280" s="32"/>
      <c r="C280" s="132" t="s">
        <v>560</v>
      </c>
      <c r="D280" s="132" t="s">
        <v>127</v>
      </c>
      <c r="E280" s="133" t="s">
        <v>561</v>
      </c>
      <c r="F280" s="134" t="s">
        <v>562</v>
      </c>
      <c r="G280" s="135" t="s">
        <v>204</v>
      </c>
      <c r="H280" s="136">
        <v>1</v>
      </c>
      <c r="I280" s="137"/>
      <c r="J280" s="138">
        <f t="shared" si="10"/>
        <v>0</v>
      </c>
      <c r="K280" s="134" t="s">
        <v>1</v>
      </c>
      <c r="L280" s="32"/>
      <c r="M280" s="139" t="s">
        <v>1</v>
      </c>
      <c r="N280" s="140" t="s">
        <v>45</v>
      </c>
      <c r="P280" s="141">
        <f t="shared" si="11"/>
        <v>0</v>
      </c>
      <c r="Q280" s="141">
        <v>2.4000000000000001E-4</v>
      </c>
      <c r="R280" s="141">
        <f t="shared" si="12"/>
        <v>2.4000000000000001E-4</v>
      </c>
      <c r="S280" s="141">
        <v>0</v>
      </c>
      <c r="T280" s="142">
        <f t="shared" si="13"/>
        <v>0</v>
      </c>
      <c r="AR280" s="143" t="s">
        <v>232</v>
      </c>
      <c r="AT280" s="143" t="s">
        <v>127</v>
      </c>
      <c r="AU280" s="143" t="s">
        <v>132</v>
      </c>
      <c r="AY280" s="17" t="s">
        <v>124</v>
      </c>
      <c r="BE280" s="144">
        <f t="shared" si="14"/>
        <v>0</v>
      </c>
      <c r="BF280" s="144">
        <f t="shared" si="15"/>
        <v>0</v>
      </c>
      <c r="BG280" s="144">
        <f t="shared" si="16"/>
        <v>0</v>
      </c>
      <c r="BH280" s="144">
        <f t="shared" si="17"/>
        <v>0</v>
      </c>
      <c r="BI280" s="144">
        <f t="shared" si="18"/>
        <v>0</v>
      </c>
      <c r="BJ280" s="17" t="s">
        <v>132</v>
      </c>
      <c r="BK280" s="144">
        <f t="shared" si="19"/>
        <v>0</v>
      </c>
      <c r="BL280" s="17" t="s">
        <v>232</v>
      </c>
      <c r="BM280" s="143" t="s">
        <v>563</v>
      </c>
    </row>
    <row r="281" spans="2:65" s="1" customFormat="1" ht="24.2" customHeight="1">
      <c r="B281" s="32"/>
      <c r="C281" s="132" t="s">
        <v>564</v>
      </c>
      <c r="D281" s="132" t="s">
        <v>127</v>
      </c>
      <c r="E281" s="133" t="s">
        <v>565</v>
      </c>
      <c r="F281" s="134" t="s">
        <v>566</v>
      </c>
      <c r="G281" s="135" t="s">
        <v>204</v>
      </c>
      <c r="H281" s="136">
        <v>2</v>
      </c>
      <c r="I281" s="137"/>
      <c r="J281" s="138">
        <f t="shared" si="10"/>
        <v>0</v>
      </c>
      <c r="K281" s="134" t="s">
        <v>1</v>
      </c>
      <c r="L281" s="32"/>
      <c r="M281" s="139" t="s">
        <v>1</v>
      </c>
      <c r="N281" s="140" t="s">
        <v>45</v>
      </c>
      <c r="P281" s="141">
        <f t="shared" si="11"/>
        <v>0</v>
      </c>
      <c r="Q281" s="141">
        <v>2.4000000000000001E-4</v>
      </c>
      <c r="R281" s="141">
        <f t="shared" si="12"/>
        <v>4.8000000000000001E-4</v>
      </c>
      <c r="S281" s="141">
        <v>0</v>
      </c>
      <c r="T281" s="142">
        <f t="shared" si="13"/>
        <v>0</v>
      </c>
      <c r="AR281" s="143" t="s">
        <v>232</v>
      </c>
      <c r="AT281" s="143" t="s">
        <v>127</v>
      </c>
      <c r="AU281" s="143" t="s">
        <v>132</v>
      </c>
      <c r="AY281" s="17" t="s">
        <v>124</v>
      </c>
      <c r="BE281" s="144">
        <f t="shared" si="14"/>
        <v>0</v>
      </c>
      <c r="BF281" s="144">
        <f t="shared" si="15"/>
        <v>0</v>
      </c>
      <c r="BG281" s="144">
        <f t="shared" si="16"/>
        <v>0</v>
      </c>
      <c r="BH281" s="144">
        <f t="shared" si="17"/>
        <v>0</v>
      </c>
      <c r="BI281" s="144">
        <f t="shared" si="18"/>
        <v>0</v>
      </c>
      <c r="BJ281" s="17" t="s">
        <v>132</v>
      </c>
      <c r="BK281" s="144">
        <f t="shared" si="19"/>
        <v>0</v>
      </c>
      <c r="BL281" s="17" t="s">
        <v>232</v>
      </c>
      <c r="BM281" s="143" t="s">
        <v>567</v>
      </c>
    </row>
    <row r="282" spans="2:65" s="1" customFormat="1" ht="24.2" customHeight="1">
      <c r="B282" s="32"/>
      <c r="C282" s="132" t="s">
        <v>568</v>
      </c>
      <c r="D282" s="132" t="s">
        <v>127</v>
      </c>
      <c r="E282" s="133" t="s">
        <v>569</v>
      </c>
      <c r="F282" s="134" t="s">
        <v>570</v>
      </c>
      <c r="G282" s="135" t="s">
        <v>204</v>
      </c>
      <c r="H282" s="136">
        <v>1</v>
      </c>
      <c r="I282" s="137"/>
      <c r="J282" s="138">
        <f t="shared" si="10"/>
        <v>0</v>
      </c>
      <c r="K282" s="134" t="s">
        <v>1</v>
      </c>
      <c r="L282" s="32"/>
      <c r="M282" s="139" t="s">
        <v>1</v>
      </c>
      <c r="N282" s="140" t="s">
        <v>45</v>
      </c>
      <c r="P282" s="141">
        <f t="shared" si="11"/>
        <v>0</v>
      </c>
      <c r="Q282" s="141">
        <v>2.4000000000000001E-4</v>
      </c>
      <c r="R282" s="141">
        <f t="shared" si="12"/>
        <v>2.4000000000000001E-4</v>
      </c>
      <c r="S282" s="141">
        <v>0</v>
      </c>
      <c r="T282" s="142">
        <f t="shared" si="13"/>
        <v>0</v>
      </c>
      <c r="AR282" s="143" t="s">
        <v>232</v>
      </c>
      <c r="AT282" s="143" t="s">
        <v>127</v>
      </c>
      <c r="AU282" s="143" t="s">
        <v>132</v>
      </c>
      <c r="AY282" s="17" t="s">
        <v>124</v>
      </c>
      <c r="BE282" s="144">
        <f t="shared" si="14"/>
        <v>0</v>
      </c>
      <c r="BF282" s="144">
        <f t="shared" si="15"/>
        <v>0</v>
      </c>
      <c r="BG282" s="144">
        <f t="shared" si="16"/>
        <v>0</v>
      </c>
      <c r="BH282" s="144">
        <f t="shared" si="17"/>
        <v>0</v>
      </c>
      <c r="BI282" s="144">
        <f t="shared" si="18"/>
        <v>0</v>
      </c>
      <c r="BJ282" s="17" t="s">
        <v>132</v>
      </c>
      <c r="BK282" s="144">
        <f t="shared" si="19"/>
        <v>0</v>
      </c>
      <c r="BL282" s="17" t="s">
        <v>232</v>
      </c>
      <c r="BM282" s="143" t="s">
        <v>571</v>
      </c>
    </row>
    <row r="283" spans="2:65" s="1" customFormat="1" ht="24.2" customHeight="1">
      <c r="B283" s="32"/>
      <c r="C283" s="132" t="s">
        <v>572</v>
      </c>
      <c r="D283" s="132" t="s">
        <v>127</v>
      </c>
      <c r="E283" s="133" t="s">
        <v>573</v>
      </c>
      <c r="F283" s="134" t="s">
        <v>574</v>
      </c>
      <c r="G283" s="135" t="s">
        <v>204</v>
      </c>
      <c r="H283" s="136">
        <v>1</v>
      </c>
      <c r="I283" s="137"/>
      <c r="J283" s="138">
        <f t="shared" si="10"/>
        <v>0</v>
      </c>
      <c r="K283" s="134" t="s">
        <v>1</v>
      </c>
      <c r="L283" s="32"/>
      <c r="M283" s="139" t="s">
        <v>1</v>
      </c>
      <c r="N283" s="140" t="s">
        <v>45</v>
      </c>
      <c r="P283" s="141">
        <f t="shared" si="11"/>
        <v>0</v>
      </c>
      <c r="Q283" s="141">
        <v>2.4000000000000001E-4</v>
      </c>
      <c r="R283" s="141">
        <f t="shared" si="12"/>
        <v>2.4000000000000001E-4</v>
      </c>
      <c r="S283" s="141">
        <v>0</v>
      </c>
      <c r="T283" s="142">
        <f t="shared" si="13"/>
        <v>0</v>
      </c>
      <c r="AR283" s="143" t="s">
        <v>232</v>
      </c>
      <c r="AT283" s="143" t="s">
        <v>127</v>
      </c>
      <c r="AU283" s="143" t="s">
        <v>132</v>
      </c>
      <c r="AY283" s="17" t="s">
        <v>124</v>
      </c>
      <c r="BE283" s="144">
        <f t="shared" si="14"/>
        <v>0</v>
      </c>
      <c r="BF283" s="144">
        <f t="shared" si="15"/>
        <v>0</v>
      </c>
      <c r="BG283" s="144">
        <f t="shared" si="16"/>
        <v>0</v>
      </c>
      <c r="BH283" s="144">
        <f t="shared" si="17"/>
        <v>0</v>
      </c>
      <c r="BI283" s="144">
        <f t="shared" si="18"/>
        <v>0</v>
      </c>
      <c r="BJ283" s="17" t="s">
        <v>132</v>
      </c>
      <c r="BK283" s="144">
        <f t="shared" si="19"/>
        <v>0</v>
      </c>
      <c r="BL283" s="17" t="s">
        <v>232</v>
      </c>
      <c r="BM283" s="143" t="s">
        <v>575</v>
      </c>
    </row>
    <row r="284" spans="2:65" s="1" customFormat="1" ht="24.2" customHeight="1">
      <c r="B284" s="32"/>
      <c r="C284" s="132" t="s">
        <v>576</v>
      </c>
      <c r="D284" s="132" t="s">
        <v>127</v>
      </c>
      <c r="E284" s="133" t="s">
        <v>577</v>
      </c>
      <c r="F284" s="134" t="s">
        <v>578</v>
      </c>
      <c r="G284" s="135" t="s">
        <v>204</v>
      </c>
      <c r="H284" s="136">
        <v>2</v>
      </c>
      <c r="I284" s="137"/>
      <c r="J284" s="138">
        <f t="shared" si="10"/>
        <v>0</v>
      </c>
      <c r="K284" s="134" t="s">
        <v>1</v>
      </c>
      <c r="L284" s="32"/>
      <c r="M284" s="139" t="s">
        <v>1</v>
      </c>
      <c r="N284" s="140" t="s">
        <v>45</v>
      </c>
      <c r="P284" s="141">
        <f t="shared" si="11"/>
        <v>0</v>
      </c>
      <c r="Q284" s="141">
        <v>2.4000000000000001E-4</v>
      </c>
      <c r="R284" s="141">
        <f t="shared" si="12"/>
        <v>4.8000000000000001E-4</v>
      </c>
      <c r="S284" s="141">
        <v>0</v>
      </c>
      <c r="T284" s="142">
        <f t="shared" si="13"/>
        <v>0</v>
      </c>
      <c r="AR284" s="143" t="s">
        <v>232</v>
      </c>
      <c r="AT284" s="143" t="s">
        <v>127</v>
      </c>
      <c r="AU284" s="143" t="s">
        <v>132</v>
      </c>
      <c r="AY284" s="17" t="s">
        <v>124</v>
      </c>
      <c r="BE284" s="144">
        <f t="shared" si="14"/>
        <v>0</v>
      </c>
      <c r="BF284" s="144">
        <f t="shared" si="15"/>
        <v>0</v>
      </c>
      <c r="BG284" s="144">
        <f t="shared" si="16"/>
        <v>0</v>
      </c>
      <c r="BH284" s="144">
        <f t="shared" si="17"/>
        <v>0</v>
      </c>
      <c r="BI284" s="144">
        <f t="shared" si="18"/>
        <v>0</v>
      </c>
      <c r="BJ284" s="17" t="s">
        <v>132</v>
      </c>
      <c r="BK284" s="144">
        <f t="shared" si="19"/>
        <v>0</v>
      </c>
      <c r="BL284" s="17" t="s">
        <v>232</v>
      </c>
      <c r="BM284" s="143" t="s">
        <v>579</v>
      </c>
    </row>
    <row r="285" spans="2:65" s="1" customFormat="1" ht="24.2" customHeight="1">
      <c r="B285" s="32"/>
      <c r="C285" s="132" t="s">
        <v>580</v>
      </c>
      <c r="D285" s="132" t="s">
        <v>127</v>
      </c>
      <c r="E285" s="133" t="s">
        <v>581</v>
      </c>
      <c r="F285" s="134" t="s">
        <v>582</v>
      </c>
      <c r="G285" s="135" t="s">
        <v>204</v>
      </c>
      <c r="H285" s="136">
        <v>1</v>
      </c>
      <c r="I285" s="137"/>
      <c r="J285" s="138">
        <f t="shared" si="10"/>
        <v>0</v>
      </c>
      <c r="K285" s="134" t="s">
        <v>1</v>
      </c>
      <c r="L285" s="32"/>
      <c r="M285" s="139" t="s">
        <v>1</v>
      </c>
      <c r="N285" s="140" t="s">
        <v>45</v>
      </c>
      <c r="P285" s="141">
        <f t="shared" si="11"/>
        <v>0</v>
      </c>
      <c r="Q285" s="141">
        <v>2.4000000000000001E-4</v>
      </c>
      <c r="R285" s="141">
        <f t="shared" si="12"/>
        <v>2.4000000000000001E-4</v>
      </c>
      <c r="S285" s="141">
        <v>0</v>
      </c>
      <c r="T285" s="142">
        <f t="shared" si="13"/>
        <v>0</v>
      </c>
      <c r="AR285" s="143" t="s">
        <v>232</v>
      </c>
      <c r="AT285" s="143" t="s">
        <v>127</v>
      </c>
      <c r="AU285" s="143" t="s">
        <v>132</v>
      </c>
      <c r="AY285" s="17" t="s">
        <v>124</v>
      </c>
      <c r="BE285" s="144">
        <f t="shared" si="14"/>
        <v>0</v>
      </c>
      <c r="BF285" s="144">
        <f t="shared" si="15"/>
        <v>0</v>
      </c>
      <c r="BG285" s="144">
        <f t="shared" si="16"/>
        <v>0</v>
      </c>
      <c r="BH285" s="144">
        <f t="shared" si="17"/>
        <v>0</v>
      </c>
      <c r="BI285" s="144">
        <f t="shared" si="18"/>
        <v>0</v>
      </c>
      <c r="BJ285" s="17" t="s">
        <v>132</v>
      </c>
      <c r="BK285" s="144">
        <f t="shared" si="19"/>
        <v>0</v>
      </c>
      <c r="BL285" s="17" t="s">
        <v>232</v>
      </c>
      <c r="BM285" s="143" t="s">
        <v>583</v>
      </c>
    </row>
    <row r="286" spans="2:65" s="1" customFormat="1" ht="16.5" customHeight="1">
      <c r="B286" s="32"/>
      <c r="C286" s="132" t="s">
        <v>584</v>
      </c>
      <c r="D286" s="132" t="s">
        <v>127</v>
      </c>
      <c r="E286" s="133" t="s">
        <v>585</v>
      </c>
      <c r="F286" s="134" t="s">
        <v>586</v>
      </c>
      <c r="G286" s="135" t="s">
        <v>441</v>
      </c>
      <c r="H286" s="194"/>
      <c r="I286" s="137"/>
      <c r="J286" s="138">
        <f t="shared" si="10"/>
        <v>0</v>
      </c>
      <c r="K286" s="134" t="s">
        <v>162</v>
      </c>
      <c r="L286" s="32"/>
      <c r="M286" s="139" t="s">
        <v>1</v>
      </c>
      <c r="N286" s="140" t="s">
        <v>45</v>
      </c>
      <c r="P286" s="141">
        <f t="shared" si="11"/>
        <v>0</v>
      </c>
      <c r="Q286" s="141">
        <v>0</v>
      </c>
      <c r="R286" s="141">
        <f t="shared" si="12"/>
        <v>0</v>
      </c>
      <c r="S286" s="141">
        <v>0</v>
      </c>
      <c r="T286" s="142">
        <f t="shared" si="13"/>
        <v>0</v>
      </c>
      <c r="AR286" s="143" t="s">
        <v>232</v>
      </c>
      <c r="AT286" s="143" t="s">
        <v>127</v>
      </c>
      <c r="AU286" s="143" t="s">
        <v>132</v>
      </c>
      <c r="AY286" s="17" t="s">
        <v>124</v>
      </c>
      <c r="BE286" s="144">
        <f t="shared" si="14"/>
        <v>0</v>
      </c>
      <c r="BF286" s="144">
        <f t="shared" si="15"/>
        <v>0</v>
      </c>
      <c r="BG286" s="144">
        <f t="shared" si="16"/>
        <v>0</v>
      </c>
      <c r="BH286" s="144">
        <f t="shared" si="17"/>
        <v>0</v>
      </c>
      <c r="BI286" s="144">
        <f t="shared" si="18"/>
        <v>0</v>
      </c>
      <c r="BJ286" s="17" t="s">
        <v>132</v>
      </c>
      <c r="BK286" s="144">
        <f t="shared" si="19"/>
        <v>0</v>
      </c>
      <c r="BL286" s="17" t="s">
        <v>232</v>
      </c>
      <c r="BM286" s="143" t="s">
        <v>587</v>
      </c>
    </row>
    <row r="287" spans="2:65" s="11" customFormat="1" ht="22.9" customHeight="1">
      <c r="B287" s="120"/>
      <c r="D287" s="121" t="s">
        <v>78</v>
      </c>
      <c r="E287" s="130" t="s">
        <v>588</v>
      </c>
      <c r="F287" s="130" t="s">
        <v>589</v>
      </c>
      <c r="I287" s="123"/>
      <c r="J287" s="131">
        <f>BK287</f>
        <v>0</v>
      </c>
      <c r="L287" s="120"/>
      <c r="M287" s="125"/>
      <c r="P287" s="126">
        <f>SUM(P288:P298)</f>
        <v>0</v>
      </c>
      <c r="R287" s="126">
        <f>SUM(R288:R298)</f>
        <v>0.284271</v>
      </c>
      <c r="T287" s="127">
        <f>SUM(T288:T298)</f>
        <v>0</v>
      </c>
      <c r="AR287" s="121" t="s">
        <v>132</v>
      </c>
      <c r="AT287" s="128" t="s">
        <v>78</v>
      </c>
      <c r="AU287" s="128" t="s">
        <v>87</v>
      </c>
      <c r="AY287" s="121" t="s">
        <v>124</v>
      </c>
      <c r="BK287" s="129">
        <f>SUM(BK288:BK298)</f>
        <v>0</v>
      </c>
    </row>
    <row r="288" spans="2:65" s="1" customFormat="1" ht="21.75" customHeight="1">
      <c r="B288" s="32"/>
      <c r="C288" s="132" t="s">
        <v>590</v>
      </c>
      <c r="D288" s="132" t="s">
        <v>127</v>
      </c>
      <c r="E288" s="133" t="s">
        <v>591</v>
      </c>
      <c r="F288" s="134" t="s">
        <v>592</v>
      </c>
      <c r="G288" s="135" t="s">
        <v>161</v>
      </c>
      <c r="H288" s="136">
        <v>51.22</v>
      </c>
      <c r="I288" s="137"/>
      <c r="J288" s="138">
        <f>ROUND(I288*H288,2)</f>
        <v>0</v>
      </c>
      <c r="K288" s="134" t="s">
        <v>1</v>
      </c>
      <c r="L288" s="32"/>
      <c r="M288" s="139" t="s">
        <v>1</v>
      </c>
      <c r="N288" s="140" t="s">
        <v>45</v>
      </c>
      <c r="P288" s="141">
        <f>O288*H288</f>
        <v>0</v>
      </c>
      <c r="Q288" s="141">
        <v>5.0000000000000001E-3</v>
      </c>
      <c r="R288" s="141">
        <f>Q288*H288</f>
        <v>0.25609999999999999</v>
      </c>
      <c r="S288" s="141">
        <v>0</v>
      </c>
      <c r="T288" s="142">
        <f>S288*H288</f>
        <v>0</v>
      </c>
      <c r="AR288" s="143" t="s">
        <v>232</v>
      </c>
      <c r="AT288" s="143" t="s">
        <v>127</v>
      </c>
      <c r="AU288" s="143" t="s">
        <v>132</v>
      </c>
      <c r="AY288" s="17" t="s">
        <v>124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132</v>
      </c>
      <c r="BK288" s="144">
        <f>ROUND(I288*H288,2)</f>
        <v>0</v>
      </c>
      <c r="BL288" s="17" t="s">
        <v>232</v>
      </c>
      <c r="BM288" s="143" t="s">
        <v>593</v>
      </c>
    </row>
    <row r="289" spans="2:65" s="13" customFormat="1">
      <c r="B289" s="161"/>
      <c r="D289" s="145" t="s">
        <v>165</v>
      </c>
      <c r="E289" s="162" t="s">
        <v>1</v>
      </c>
      <c r="F289" s="163" t="s">
        <v>194</v>
      </c>
      <c r="H289" s="162" t="s">
        <v>1</v>
      </c>
      <c r="I289" s="164"/>
      <c r="L289" s="161"/>
      <c r="M289" s="165"/>
      <c r="T289" s="166"/>
      <c r="AT289" s="162" t="s">
        <v>165</v>
      </c>
      <c r="AU289" s="162" t="s">
        <v>132</v>
      </c>
      <c r="AV289" s="13" t="s">
        <v>87</v>
      </c>
      <c r="AW289" s="13" t="s">
        <v>34</v>
      </c>
      <c r="AX289" s="13" t="s">
        <v>79</v>
      </c>
      <c r="AY289" s="162" t="s">
        <v>124</v>
      </c>
    </row>
    <row r="290" spans="2:65" s="12" customFormat="1">
      <c r="B290" s="154"/>
      <c r="D290" s="145" t="s">
        <v>165</v>
      </c>
      <c r="E290" s="155" t="s">
        <v>1</v>
      </c>
      <c r="F290" s="156" t="s">
        <v>195</v>
      </c>
      <c r="H290" s="157">
        <v>31.22</v>
      </c>
      <c r="I290" s="158"/>
      <c r="L290" s="154"/>
      <c r="M290" s="159"/>
      <c r="T290" s="160"/>
      <c r="AT290" s="155" t="s">
        <v>165</v>
      </c>
      <c r="AU290" s="155" t="s">
        <v>132</v>
      </c>
      <c r="AV290" s="12" t="s">
        <v>132</v>
      </c>
      <c r="AW290" s="12" t="s">
        <v>34</v>
      </c>
      <c r="AX290" s="12" t="s">
        <v>79</v>
      </c>
      <c r="AY290" s="155" t="s">
        <v>124</v>
      </c>
    </row>
    <row r="291" spans="2:65" s="12" customFormat="1">
      <c r="B291" s="154"/>
      <c r="D291" s="145" t="s">
        <v>165</v>
      </c>
      <c r="E291" s="155" t="s">
        <v>1</v>
      </c>
      <c r="F291" s="156" t="s">
        <v>196</v>
      </c>
      <c r="H291" s="157">
        <v>-2.2400000000000002</v>
      </c>
      <c r="I291" s="158"/>
      <c r="L291" s="154"/>
      <c r="M291" s="159"/>
      <c r="T291" s="160"/>
      <c r="AT291" s="155" t="s">
        <v>165</v>
      </c>
      <c r="AU291" s="155" t="s">
        <v>132</v>
      </c>
      <c r="AV291" s="12" t="s">
        <v>132</v>
      </c>
      <c r="AW291" s="12" t="s">
        <v>34</v>
      </c>
      <c r="AX291" s="12" t="s">
        <v>79</v>
      </c>
      <c r="AY291" s="155" t="s">
        <v>124</v>
      </c>
    </row>
    <row r="292" spans="2:65" s="13" customFormat="1">
      <c r="B292" s="161"/>
      <c r="D292" s="145" t="s">
        <v>165</v>
      </c>
      <c r="E292" s="162" t="s">
        <v>1</v>
      </c>
      <c r="F292" s="163" t="s">
        <v>197</v>
      </c>
      <c r="H292" s="162" t="s">
        <v>1</v>
      </c>
      <c r="I292" s="164"/>
      <c r="L292" s="161"/>
      <c r="M292" s="165"/>
      <c r="T292" s="166"/>
      <c r="AT292" s="162" t="s">
        <v>165</v>
      </c>
      <c r="AU292" s="162" t="s">
        <v>132</v>
      </c>
      <c r="AV292" s="13" t="s">
        <v>87</v>
      </c>
      <c r="AW292" s="13" t="s">
        <v>34</v>
      </c>
      <c r="AX292" s="13" t="s">
        <v>79</v>
      </c>
      <c r="AY292" s="162" t="s">
        <v>124</v>
      </c>
    </row>
    <row r="293" spans="2:65" s="12" customFormat="1">
      <c r="B293" s="154"/>
      <c r="D293" s="145" t="s">
        <v>165</v>
      </c>
      <c r="E293" s="155" t="s">
        <v>1</v>
      </c>
      <c r="F293" s="156" t="s">
        <v>198</v>
      </c>
      <c r="H293" s="157">
        <v>24.96</v>
      </c>
      <c r="I293" s="158"/>
      <c r="L293" s="154"/>
      <c r="M293" s="159"/>
      <c r="T293" s="160"/>
      <c r="AT293" s="155" t="s">
        <v>165</v>
      </c>
      <c r="AU293" s="155" t="s">
        <v>132</v>
      </c>
      <c r="AV293" s="12" t="s">
        <v>132</v>
      </c>
      <c r="AW293" s="12" t="s">
        <v>34</v>
      </c>
      <c r="AX293" s="12" t="s">
        <v>79</v>
      </c>
      <c r="AY293" s="155" t="s">
        <v>124</v>
      </c>
    </row>
    <row r="294" spans="2:65" s="12" customFormat="1">
      <c r="B294" s="154"/>
      <c r="D294" s="145" t="s">
        <v>165</v>
      </c>
      <c r="E294" s="155" t="s">
        <v>1</v>
      </c>
      <c r="F294" s="156" t="s">
        <v>199</v>
      </c>
      <c r="H294" s="157">
        <v>-2.72</v>
      </c>
      <c r="I294" s="158"/>
      <c r="L294" s="154"/>
      <c r="M294" s="159"/>
      <c r="T294" s="160"/>
      <c r="AT294" s="155" t="s">
        <v>165</v>
      </c>
      <c r="AU294" s="155" t="s">
        <v>132</v>
      </c>
      <c r="AV294" s="12" t="s">
        <v>132</v>
      </c>
      <c r="AW294" s="12" t="s">
        <v>34</v>
      </c>
      <c r="AX294" s="12" t="s">
        <v>79</v>
      </c>
      <c r="AY294" s="155" t="s">
        <v>124</v>
      </c>
    </row>
    <row r="295" spans="2:65" s="14" customFormat="1">
      <c r="B295" s="167"/>
      <c r="D295" s="145" t="s">
        <v>165</v>
      </c>
      <c r="E295" s="168" t="s">
        <v>1</v>
      </c>
      <c r="F295" s="169" t="s">
        <v>200</v>
      </c>
      <c r="H295" s="170">
        <v>51.22</v>
      </c>
      <c r="I295" s="171"/>
      <c r="L295" s="167"/>
      <c r="M295" s="172"/>
      <c r="T295" s="173"/>
      <c r="AT295" s="168" t="s">
        <v>165</v>
      </c>
      <c r="AU295" s="168" t="s">
        <v>132</v>
      </c>
      <c r="AV295" s="14" t="s">
        <v>163</v>
      </c>
      <c r="AW295" s="14" t="s">
        <v>34</v>
      </c>
      <c r="AX295" s="14" t="s">
        <v>87</v>
      </c>
      <c r="AY295" s="168" t="s">
        <v>124</v>
      </c>
    </row>
    <row r="296" spans="2:65" s="1" customFormat="1" ht="16.5" customHeight="1">
      <c r="B296" s="32"/>
      <c r="C296" s="184" t="s">
        <v>594</v>
      </c>
      <c r="D296" s="184" t="s">
        <v>389</v>
      </c>
      <c r="E296" s="185" t="s">
        <v>595</v>
      </c>
      <c r="F296" s="186" t="s">
        <v>596</v>
      </c>
      <c r="G296" s="187" t="s">
        <v>161</v>
      </c>
      <c r="H296" s="188">
        <v>56.341999999999999</v>
      </c>
      <c r="I296" s="189"/>
      <c r="J296" s="190">
        <f>ROUND(I296*H296,2)</f>
        <v>0</v>
      </c>
      <c r="K296" s="186" t="s">
        <v>1</v>
      </c>
      <c r="L296" s="191"/>
      <c r="M296" s="192" t="s">
        <v>1</v>
      </c>
      <c r="N296" s="193" t="s">
        <v>45</v>
      </c>
      <c r="P296" s="141">
        <f>O296*H296</f>
        <v>0</v>
      </c>
      <c r="Q296" s="141">
        <v>5.0000000000000001E-4</v>
      </c>
      <c r="R296" s="141">
        <f>Q296*H296</f>
        <v>2.8171000000000002E-2</v>
      </c>
      <c r="S296" s="141">
        <v>0</v>
      </c>
      <c r="T296" s="142">
        <f>S296*H296</f>
        <v>0</v>
      </c>
      <c r="AR296" s="143" t="s">
        <v>416</v>
      </c>
      <c r="AT296" s="143" t="s">
        <v>389</v>
      </c>
      <c r="AU296" s="143" t="s">
        <v>132</v>
      </c>
      <c r="AY296" s="17" t="s">
        <v>124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7" t="s">
        <v>132</v>
      </c>
      <c r="BK296" s="144">
        <f>ROUND(I296*H296,2)</f>
        <v>0</v>
      </c>
      <c r="BL296" s="17" t="s">
        <v>232</v>
      </c>
      <c r="BM296" s="143" t="s">
        <v>597</v>
      </c>
    </row>
    <row r="297" spans="2:65" s="12" customFormat="1">
      <c r="B297" s="154"/>
      <c r="D297" s="145" t="s">
        <v>165</v>
      </c>
      <c r="F297" s="156" t="s">
        <v>598</v>
      </c>
      <c r="H297" s="157">
        <v>56.341999999999999</v>
      </c>
      <c r="I297" s="158"/>
      <c r="L297" s="154"/>
      <c r="M297" s="159"/>
      <c r="T297" s="160"/>
      <c r="AT297" s="155" t="s">
        <v>165</v>
      </c>
      <c r="AU297" s="155" t="s">
        <v>132</v>
      </c>
      <c r="AV297" s="12" t="s">
        <v>132</v>
      </c>
      <c r="AW297" s="12" t="s">
        <v>4</v>
      </c>
      <c r="AX297" s="12" t="s">
        <v>87</v>
      </c>
      <c r="AY297" s="155" t="s">
        <v>124</v>
      </c>
    </row>
    <row r="298" spans="2:65" s="1" customFormat="1" ht="16.5" customHeight="1">
      <c r="B298" s="32"/>
      <c r="C298" s="132" t="s">
        <v>599</v>
      </c>
      <c r="D298" s="132" t="s">
        <v>127</v>
      </c>
      <c r="E298" s="133" t="s">
        <v>600</v>
      </c>
      <c r="F298" s="134" t="s">
        <v>601</v>
      </c>
      <c r="G298" s="135" t="s">
        <v>441</v>
      </c>
      <c r="H298" s="194"/>
      <c r="I298" s="137"/>
      <c r="J298" s="138">
        <f>ROUND(I298*H298,2)</f>
        <v>0</v>
      </c>
      <c r="K298" s="134" t="s">
        <v>162</v>
      </c>
      <c r="L298" s="32"/>
      <c r="M298" s="139" t="s">
        <v>1</v>
      </c>
      <c r="N298" s="140" t="s">
        <v>45</v>
      </c>
      <c r="P298" s="141">
        <f>O298*H298</f>
        <v>0</v>
      </c>
      <c r="Q298" s="141">
        <v>0</v>
      </c>
      <c r="R298" s="141">
        <f>Q298*H298</f>
        <v>0</v>
      </c>
      <c r="S298" s="141">
        <v>0</v>
      </c>
      <c r="T298" s="142">
        <f>S298*H298</f>
        <v>0</v>
      </c>
      <c r="AR298" s="143" t="s">
        <v>232</v>
      </c>
      <c r="AT298" s="143" t="s">
        <v>127</v>
      </c>
      <c r="AU298" s="143" t="s">
        <v>132</v>
      </c>
      <c r="AY298" s="17" t="s">
        <v>124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7" t="s">
        <v>132</v>
      </c>
      <c r="BK298" s="144">
        <f>ROUND(I298*H298,2)</f>
        <v>0</v>
      </c>
      <c r="BL298" s="17" t="s">
        <v>232</v>
      </c>
      <c r="BM298" s="143" t="s">
        <v>602</v>
      </c>
    </row>
    <row r="299" spans="2:65" s="11" customFormat="1" ht="22.9" customHeight="1">
      <c r="B299" s="120"/>
      <c r="D299" s="121" t="s">
        <v>78</v>
      </c>
      <c r="E299" s="130" t="s">
        <v>603</v>
      </c>
      <c r="F299" s="130" t="s">
        <v>604</v>
      </c>
      <c r="I299" s="123"/>
      <c r="J299" s="131">
        <f>BK299</f>
        <v>0</v>
      </c>
      <c r="L299" s="120"/>
      <c r="M299" s="125"/>
      <c r="P299" s="126">
        <f>SUM(P300:P317)</f>
        <v>0</v>
      </c>
      <c r="R299" s="126">
        <f>SUM(R300:R317)</f>
        <v>0</v>
      </c>
      <c r="T299" s="127">
        <f>SUM(T300:T317)</f>
        <v>0</v>
      </c>
      <c r="AR299" s="121" t="s">
        <v>132</v>
      </c>
      <c r="AT299" s="128" t="s">
        <v>78</v>
      </c>
      <c r="AU299" s="128" t="s">
        <v>87</v>
      </c>
      <c r="AY299" s="121" t="s">
        <v>124</v>
      </c>
      <c r="BK299" s="129">
        <f>SUM(BK300:BK317)</f>
        <v>0</v>
      </c>
    </row>
    <row r="300" spans="2:65" s="1" customFormat="1" ht="24.2" customHeight="1">
      <c r="B300" s="32"/>
      <c r="C300" s="132" t="s">
        <v>605</v>
      </c>
      <c r="D300" s="132" t="s">
        <v>127</v>
      </c>
      <c r="E300" s="133" t="s">
        <v>606</v>
      </c>
      <c r="F300" s="134" t="s">
        <v>607</v>
      </c>
      <c r="G300" s="135" t="s">
        <v>204</v>
      </c>
      <c r="H300" s="136">
        <v>1</v>
      </c>
      <c r="I300" s="137"/>
      <c r="J300" s="138">
        <f t="shared" ref="J300:J317" si="20">ROUND(I300*H300,2)</f>
        <v>0</v>
      </c>
      <c r="K300" s="134" t="s">
        <v>1</v>
      </c>
      <c r="L300" s="32"/>
      <c r="M300" s="139" t="s">
        <v>1</v>
      </c>
      <c r="N300" s="140" t="s">
        <v>45</v>
      </c>
      <c r="P300" s="141">
        <f t="shared" ref="P300:P317" si="21">O300*H300</f>
        <v>0</v>
      </c>
      <c r="Q300" s="141">
        <v>0</v>
      </c>
      <c r="R300" s="141">
        <f t="shared" ref="R300:R317" si="22">Q300*H300</f>
        <v>0</v>
      </c>
      <c r="S300" s="141">
        <v>0</v>
      </c>
      <c r="T300" s="142">
        <f t="shared" ref="T300:T317" si="23">S300*H300</f>
        <v>0</v>
      </c>
      <c r="AR300" s="143" t="s">
        <v>232</v>
      </c>
      <c r="AT300" s="143" t="s">
        <v>127</v>
      </c>
      <c r="AU300" s="143" t="s">
        <v>132</v>
      </c>
      <c r="AY300" s="17" t="s">
        <v>124</v>
      </c>
      <c r="BE300" s="144">
        <f t="shared" ref="BE300:BE317" si="24">IF(N300="základní",J300,0)</f>
        <v>0</v>
      </c>
      <c r="BF300" s="144">
        <f t="shared" ref="BF300:BF317" si="25">IF(N300="snížená",J300,0)</f>
        <v>0</v>
      </c>
      <c r="BG300" s="144">
        <f t="shared" ref="BG300:BG317" si="26">IF(N300="zákl. přenesená",J300,0)</f>
        <v>0</v>
      </c>
      <c r="BH300" s="144">
        <f t="shared" ref="BH300:BH317" si="27">IF(N300="sníž. přenesená",J300,0)</f>
        <v>0</v>
      </c>
      <c r="BI300" s="144">
        <f t="shared" ref="BI300:BI317" si="28">IF(N300="nulová",J300,0)</f>
        <v>0</v>
      </c>
      <c r="BJ300" s="17" t="s">
        <v>132</v>
      </c>
      <c r="BK300" s="144">
        <f t="shared" ref="BK300:BK317" si="29">ROUND(I300*H300,2)</f>
        <v>0</v>
      </c>
      <c r="BL300" s="17" t="s">
        <v>232</v>
      </c>
      <c r="BM300" s="143" t="s">
        <v>608</v>
      </c>
    </row>
    <row r="301" spans="2:65" s="1" customFormat="1" ht="24.2" customHeight="1">
      <c r="B301" s="32"/>
      <c r="C301" s="132" t="s">
        <v>609</v>
      </c>
      <c r="D301" s="132" t="s">
        <v>127</v>
      </c>
      <c r="E301" s="133" t="s">
        <v>610</v>
      </c>
      <c r="F301" s="134" t="s">
        <v>611</v>
      </c>
      <c r="G301" s="135" t="s">
        <v>204</v>
      </c>
      <c r="H301" s="136">
        <v>1</v>
      </c>
      <c r="I301" s="137"/>
      <c r="J301" s="138">
        <f t="shared" si="20"/>
        <v>0</v>
      </c>
      <c r="K301" s="134" t="s">
        <v>1</v>
      </c>
      <c r="L301" s="32"/>
      <c r="M301" s="139" t="s">
        <v>1</v>
      </c>
      <c r="N301" s="140" t="s">
        <v>45</v>
      </c>
      <c r="P301" s="141">
        <f t="shared" si="21"/>
        <v>0</v>
      </c>
      <c r="Q301" s="141">
        <v>0</v>
      </c>
      <c r="R301" s="141">
        <f t="shared" si="22"/>
        <v>0</v>
      </c>
      <c r="S301" s="141">
        <v>0</v>
      </c>
      <c r="T301" s="142">
        <f t="shared" si="23"/>
        <v>0</v>
      </c>
      <c r="AR301" s="143" t="s">
        <v>232</v>
      </c>
      <c r="AT301" s="143" t="s">
        <v>127</v>
      </c>
      <c r="AU301" s="143" t="s">
        <v>132</v>
      </c>
      <c r="AY301" s="17" t="s">
        <v>124</v>
      </c>
      <c r="BE301" s="144">
        <f t="shared" si="24"/>
        <v>0</v>
      </c>
      <c r="BF301" s="144">
        <f t="shared" si="25"/>
        <v>0</v>
      </c>
      <c r="BG301" s="144">
        <f t="shared" si="26"/>
        <v>0</v>
      </c>
      <c r="BH301" s="144">
        <f t="shared" si="27"/>
        <v>0</v>
      </c>
      <c r="BI301" s="144">
        <f t="shared" si="28"/>
        <v>0</v>
      </c>
      <c r="BJ301" s="17" t="s">
        <v>132</v>
      </c>
      <c r="BK301" s="144">
        <f t="shared" si="29"/>
        <v>0</v>
      </c>
      <c r="BL301" s="17" t="s">
        <v>232</v>
      </c>
      <c r="BM301" s="143" t="s">
        <v>612</v>
      </c>
    </row>
    <row r="302" spans="2:65" s="1" customFormat="1" ht="24.2" customHeight="1">
      <c r="B302" s="32"/>
      <c r="C302" s="132" t="s">
        <v>613</v>
      </c>
      <c r="D302" s="132" t="s">
        <v>127</v>
      </c>
      <c r="E302" s="133" t="s">
        <v>614</v>
      </c>
      <c r="F302" s="134" t="s">
        <v>615</v>
      </c>
      <c r="G302" s="135" t="s">
        <v>204</v>
      </c>
      <c r="H302" s="136">
        <v>1</v>
      </c>
      <c r="I302" s="137"/>
      <c r="J302" s="138">
        <f t="shared" si="20"/>
        <v>0</v>
      </c>
      <c r="K302" s="134" t="s">
        <v>1</v>
      </c>
      <c r="L302" s="32"/>
      <c r="M302" s="139" t="s">
        <v>1</v>
      </c>
      <c r="N302" s="140" t="s">
        <v>45</v>
      </c>
      <c r="P302" s="141">
        <f t="shared" si="21"/>
        <v>0</v>
      </c>
      <c r="Q302" s="141">
        <v>0</v>
      </c>
      <c r="R302" s="141">
        <f t="shared" si="22"/>
        <v>0</v>
      </c>
      <c r="S302" s="141">
        <v>0</v>
      </c>
      <c r="T302" s="142">
        <f t="shared" si="23"/>
        <v>0</v>
      </c>
      <c r="AR302" s="143" t="s">
        <v>232</v>
      </c>
      <c r="AT302" s="143" t="s">
        <v>127</v>
      </c>
      <c r="AU302" s="143" t="s">
        <v>132</v>
      </c>
      <c r="AY302" s="17" t="s">
        <v>124</v>
      </c>
      <c r="BE302" s="144">
        <f t="shared" si="24"/>
        <v>0</v>
      </c>
      <c r="BF302" s="144">
        <f t="shared" si="25"/>
        <v>0</v>
      </c>
      <c r="BG302" s="144">
        <f t="shared" si="26"/>
        <v>0</v>
      </c>
      <c r="BH302" s="144">
        <f t="shared" si="27"/>
        <v>0</v>
      </c>
      <c r="BI302" s="144">
        <f t="shared" si="28"/>
        <v>0</v>
      </c>
      <c r="BJ302" s="17" t="s">
        <v>132</v>
      </c>
      <c r="BK302" s="144">
        <f t="shared" si="29"/>
        <v>0</v>
      </c>
      <c r="BL302" s="17" t="s">
        <v>232</v>
      </c>
      <c r="BM302" s="143" t="s">
        <v>616</v>
      </c>
    </row>
    <row r="303" spans="2:65" s="1" customFormat="1" ht="24.2" customHeight="1">
      <c r="B303" s="32"/>
      <c r="C303" s="132" t="s">
        <v>617</v>
      </c>
      <c r="D303" s="132" t="s">
        <v>127</v>
      </c>
      <c r="E303" s="133" t="s">
        <v>618</v>
      </c>
      <c r="F303" s="134" t="s">
        <v>619</v>
      </c>
      <c r="G303" s="135" t="s">
        <v>204</v>
      </c>
      <c r="H303" s="136">
        <v>1</v>
      </c>
      <c r="I303" s="137"/>
      <c r="J303" s="138">
        <f t="shared" si="20"/>
        <v>0</v>
      </c>
      <c r="K303" s="134" t="s">
        <v>1</v>
      </c>
      <c r="L303" s="32"/>
      <c r="M303" s="139" t="s">
        <v>1</v>
      </c>
      <c r="N303" s="140" t="s">
        <v>45</v>
      </c>
      <c r="P303" s="141">
        <f t="shared" si="21"/>
        <v>0</v>
      </c>
      <c r="Q303" s="141">
        <v>0</v>
      </c>
      <c r="R303" s="141">
        <f t="shared" si="22"/>
        <v>0</v>
      </c>
      <c r="S303" s="141">
        <v>0</v>
      </c>
      <c r="T303" s="142">
        <f t="shared" si="23"/>
        <v>0</v>
      </c>
      <c r="AR303" s="143" t="s">
        <v>232</v>
      </c>
      <c r="AT303" s="143" t="s">
        <v>127</v>
      </c>
      <c r="AU303" s="143" t="s">
        <v>132</v>
      </c>
      <c r="AY303" s="17" t="s">
        <v>124</v>
      </c>
      <c r="BE303" s="144">
        <f t="shared" si="24"/>
        <v>0</v>
      </c>
      <c r="BF303" s="144">
        <f t="shared" si="25"/>
        <v>0</v>
      </c>
      <c r="BG303" s="144">
        <f t="shared" si="26"/>
        <v>0</v>
      </c>
      <c r="BH303" s="144">
        <f t="shared" si="27"/>
        <v>0</v>
      </c>
      <c r="BI303" s="144">
        <f t="shared" si="28"/>
        <v>0</v>
      </c>
      <c r="BJ303" s="17" t="s">
        <v>132</v>
      </c>
      <c r="BK303" s="144">
        <f t="shared" si="29"/>
        <v>0</v>
      </c>
      <c r="BL303" s="17" t="s">
        <v>232</v>
      </c>
      <c r="BM303" s="143" t="s">
        <v>620</v>
      </c>
    </row>
    <row r="304" spans="2:65" s="1" customFormat="1" ht="21.75" customHeight="1">
      <c r="B304" s="32"/>
      <c r="C304" s="132" t="s">
        <v>621</v>
      </c>
      <c r="D304" s="132" t="s">
        <v>127</v>
      </c>
      <c r="E304" s="133" t="s">
        <v>622</v>
      </c>
      <c r="F304" s="134" t="s">
        <v>623</v>
      </c>
      <c r="G304" s="135" t="s">
        <v>204</v>
      </c>
      <c r="H304" s="136">
        <v>1</v>
      </c>
      <c r="I304" s="137"/>
      <c r="J304" s="138">
        <f t="shared" si="20"/>
        <v>0</v>
      </c>
      <c r="K304" s="134" t="s">
        <v>1</v>
      </c>
      <c r="L304" s="32"/>
      <c r="M304" s="139" t="s">
        <v>1</v>
      </c>
      <c r="N304" s="140" t="s">
        <v>45</v>
      </c>
      <c r="P304" s="141">
        <f t="shared" si="21"/>
        <v>0</v>
      </c>
      <c r="Q304" s="141">
        <v>0</v>
      </c>
      <c r="R304" s="141">
        <f t="shared" si="22"/>
        <v>0</v>
      </c>
      <c r="S304" s="141">
        <v>0</v>
      </c>
      <c r="T304" s="142">
        <f t="shared" si="23"/>
        <v>0</v>
      </c>
      <c r="AR304" s="143" t="s">
        <v>232</v>
      </c>
      <c r="AT304" s="143" t="s">
        <v>127</v>
      </c>
      <c r="AU304" s="143" t="s">
        <v>132</v>
      </c>
      <c r="AY304" s="17" t="s">
        <v>124</v>
      </c>
      <c r="BE304" s="144">
        <f t="shared" si="24"/>
        <v>0</v>
      </c>
      <c r="BF304" s="144">
        <f t="shared" si="25"/>
        <v>0</v>
      </c>
      <c r="BG304" s="144">
        <f t="shared" si="26"/>
        <v>0</v>
      </c>
      <c r="BH304" s="144">
        <f t="shared" si="27"/>
        <v>0</v>
      </c>
      <c r="BI304" s="144">
        <f t="shared" si="28"/>
        <v>0</v>
      </c>
      <c r="BJ304" s="17" t="s">
        <v>132</v>
      </c>
      <c r="BK304" s="144">
        <f t="shared" si="29"/>
        <v>0</v>
      </c>
      <c r="BL304" s="17" t="s">
        <v>232</v>
      </c>
      <c r="BM304" s="143" t="s">
        <v>624</v>
      </c>
    </row>
    <row r="305" spans="2:65" s="1" customFormat="1" ht="24.2" customHeight="1">
      <c r="B305" s="32"/>
      <c r="C305" s="132" t="s">
        <v>625</v>
      </c>
      <c r="D305" s="132" t="s">
        <v>127</v>
      </c>
      <c r="E305" s="133" t="s">
        <v>626</v>
      </c>
      <c r="F305" s="134" t="s">
        <v>627</v>
      </c>
      <c r="G305" s="135" t="s">
        <v>204</v>
      </c>
      <c r="H305" s="136">
        <v>2</v>
      </c>
      <c r="I305" s="137"/>
      <c r="J305" s="138">
        <f t="shared" si="20"/>
        <v>0</v>
      </c>
      <c r="K305" s="134" t="s">
        <v>1</v>
      </c>
      <c r="L305" s="32"/>
      <c r="M305" s="139" t="s">
        <v>1</v>
      </c>
      <c r="N305" s="140" t="s">
        <v>45</v>
      </c>
      <c r="P305" s="141">
        <f t="shared" si="21"/>
        <v>0</v>
      </c>
      <c r="Q305" s="141">
        <v>0</v>
      </c>
      <c r="R305" s="141">
        <f t="shared" si="22"/>
        <v>0</v>
      </c>
      <c r="S305" s="141">
        <v>0</v>
      </c>
      <c r="T305" s="142">
        <f t="shared" si="23"/>
        <v>0</v>
      </c>
      <c r="AR305" s="143" t="s">
        <v>232</v>
      </c>
      <c r="AT305" s="143" t="s">
        <v>127</v>
      </c>
      <c r="AU305" s="143" t="s">
        <v>132</v>
      </c>
      <c r="AY305" s="17" t="s">
        <v>124</v>
      </c>
      <c r="BE305" s="144">
        <f t="shared" si="24"/>
        <v>0</v>
      </c>
      <c r="BF305" s="144">
        <f t="shared" si="25"/>
        <v>0</v>
      </c>
      <c r="BG305" s="144">
        <f t="shared" si="26"/>
        <v>0</v>
      </c>
      <c r="BH305" s="144">
        <f t="shared" si="27"/>
        <v>0</v>
      </c>
      <c r="BI305" s="144">
        <f t="shared" si="28"/>
        <v>0</v>
      </c>
      <c r="BJ305" s="17" t="s">
        <v>132</v>
      </c>
      <c r="BK305" s="144">
        <f t="shared" si="29"/>
        <v>0</v>
      </c>
      <c r="BL305" s="17" t="s">
        <v>232</v>
      </c>
      <c r="BM305" s="143" t="s">
        <v>628</v>
      </c>
    </row>
    <row r="306" spans="2:65" s="1" customFormat="1" ht="24.2" customHeight="1">
      <c r="B306" s="32"/>
      <c r="C306" s="132" t="s">
        <v>629</v>
      </c>
      <c r="D306" s="132" t="s">
        <v>127</v>
      </c>
      <c r="E306" s="133" t="s">
        <v>630</v>
      </c>
      <c r="F306" s="134" t="s">
        <v>631</v>
      </c>
      <c r="G306" s="135" t="s">
        <v>204</v>
      </c>
      <c r="H306" s="136">
        <v>35</v>
      </c>
      <c r="I306" s="137"/>
      <c r="J306" s="138">
        <f t="shared" si="20"/>
        <v>0</v>
      </c>
      <c r="K306" s="134" t="s">
        <v>1</v>
      </c>
      <c r="L306" s="32"/>
      <c r="M306" s="139" t="s">
        <v>1</v>
      </c>
      <c r="N306" s="140" t="s">
        <v>45</v>
      </c>
      <c r="P306" s="141">
        <f t="shared" si="21"/>
        <v>0</v>
      </c>
      <c r="Q306" s="141">
        <v>0</v>
      </c>
      <c r="R306" s="141">
        <f t="shared" si="22"/>
        <v>0</v>
      </c>
      <c r="S306" s="141">
        <v>0</v>
      </c>
      <c r="T306" s="142">
        <f t="shared" si="23"/>
        <v>0</v>
      </c>
      <c r="AR306" s="143" t="s">
        <v>232</v>
      </c>
      <c r="AT306" s="143" t="s">
        <v>127</v>
      </c>
      <c r="AU306" s="143" t="s">
        <v>132</v>
      </c>
      <c r="AY306" s="17" t="s">
        <v>124</v>
      </c>
      <c r="BE306" s="144">
        <f t="shared" si="24"/>
        <v>0</v>
      </c>
      <c r="BF306" s="144">
        <f t="shared" si="25"/>
        <v>0</v>
      </c>
      <c r="BG306" s="144">
        <f t="shared" si="26"/>
        <v>0</v>
      </c>
      <c r="BH306" s="144">
        <f t="shared" si="27"/>
        <v>0</v>
      </c>
      <c r="BI306" s="144">
        <f t="shared" si="28"/>
        <v>0</v>
      </c>
      <c r="BJ306" s="17" t="s">
        <v>132</v>
      </c>
      <c r="BK306" s="144">
        <f t="shared" si="29"/>
        <v>0</v>
      </c>
      <c r="BL306" s="17" t="s">
        <v>232</v>
      </c>
      <c r="BM306" s="143" t="s">
        <v>632</v>
      </c>
    </row>
    <row r="307" spans="2:65" s="1" customFormat="1" ht="33" customHeight="1">
      <c r="B307" s="32"/>
      <c r="C307" s="132" t="s">
        <v>633</v>
      </c>
      <c r="D307" s="132" t="s">
        <v>127</v>
      </c>
      <c r="E307" s="133" t="s">
        <v>634</v>
      </c>
      <c r="F307" s="134" t="s">
        <v>635</v>
      </c>
      <c r="G307" s="135" t="s">
        <v>204</v>
      </c>
      <c r="H307" s="136">
        <v>11</v>
      </c>
      <c r="I307" s="137"/>
      <c r="J307" s="138">
        <f t="shared" si="20"/>
        <v>0</v>
      </c>
      <c r="K307" s="134" t="s">
        <v>1</v>
      </c>
      <c r="L307" s="32"/>
      <c r="M307" s="139" t="s">
        <v>1</v>
      </c>
      <c r="N307" s="140" t="s">
        <v>45</v>
      </c>
      <c r="P307" s="141">
        <f t="shared" si="21"/>
        <v>0</v>
      </c>
      <c r="Q307" s="141">
        <v>0</v>
      </c>
      <c r="R307" s="141">
        <f t="shared" si="22"/>
        <v>0</v>
      </c>
      <c r="S307" s="141">
        <v>0</v>
      </c>
      <c r="T307" s="142">
        <f t="shared" si="23"/>
        <v>0</v>
      </c>
      <c r="AR307" s="143" t="s">
        <v>232</v>
      </c>
      <c r="AT307" s="143" t="s">
        <v>127</v>
      </c>
      <c r="AU307" s="143" t="s">
        <v>132</v>
      </c>
      <c r="AY307" s="17" t="s">
        <v>124</v>
      </c>
      <c r="BE307" s="144">
        <f t="shared" si="24"/>
        <v>0</v>
      </c>
      <c r="BF307" s="144">
        <f t="shared" si="25"/>
        <v>0</v>
      </c>
      <c r="BG307" s="144">
        <f t="shared" si="26"/>
        <v>0</v>
      </c>
      <c r="BH307" s="144">
        <f t="shared" si="27"/>
        <v>0</v>
      </c>
      <c r="BI307" s="144">
        <f t="shared" si="28"/>
        <v>0</v>
      </c>
      <c r="BJ307" s="17" t="s">
        <v>132</v>
      </c>
      <c r="BK307" s="144">
        <f t="shared" si="29"/>
        <v>0</v>
      </c>
      <c r="BL307" s="17" t="s">
        <v>232</v>
      </c>
      <c r="BM307" s="143" t="s">
        <v>636</v>
      </c>
    </row>
    <row r="308" spans="2:65" s="1" customFormat="1" ht="33" customHeight="1">
      <c r="B308" s="32"/>
      <c r="C308" s="132" t="s">
        <v>637</v>
      </c>
      <c r="D308" s="132" t="s">
        <v>127</v>
      </c>
      <c r="E308" s="133" t="s">
        <v>638</v>
      </c>
      <c r="F308" s="134" t="s">
        <v>639</v>
      </c>
      <c r="G308" s="135" t="s">
        <v>204</v>
      </c>
      <c r="H308" s="136">
        <v>3</v>
      </c>
      <c r="I308" s="137"/>
      <c r="J308" s="138">
        <f t="shared" si="20"/>
        <v>0</v>
      </c>
      <c r="K308" s="134" t="s">
        <v>1</v>
      </c>
      <c r="L308" s="32"/>
      <c r="M308" s="139" t="s">
        <v>1</v>
      </c>
      <c r="N308" s="140" t="s">
        <v>45</v>
      </c>
      <c r="P308" s="141">
        <f t="shared" si="21"/>
        <v>0</v>
      </c>
      <c r="Q308" s="141">
        <v>0</v>
      </c>
      <c r="R308" s="141">
        <f t="shared" si="22"/>
        <v>0</v>
      </c>
      <c r="S308" s="141">
        <v>0</v>
      </c>
      <c r="T308" s="142">
        <f t="shared" si="23"/>
        <v>0</v>
      </c>
      <c r="AR308" s="143" t="s">
        <v>232</v>
      </c>
      <c r="AT308" s="143" t="s">
        <v>127</v>
      </c>
      <c r="AU308" s="143" t="s">
        <v>132</v>
      </c>
      <c r="AY308" s="17" t="s">
        <v>124</v>
      </c>
      <c r="BE308" s="144">
        <f t="shared" si="24"/>
        <v>0</v>
      </c>
      <c r="BF308" s="144">
        <f t="shared" si="25"/>
        <v>0</v>
      </c>
      <c r="BG308" s="144">
        <f t="shared" si="26"/>
        <v>0</v>
      </c>
      <c r="BH308" s="144">
        <f t="shared" si="27"/>
        <v>0</v>
      </c>
      <c r="BI308" s="144">
        <f t="shared" si="28"/>
        <v>0</v>
      </c>
      <c r="BJ308" s="17" t="s">
        <v>132</v>
      </c>
      <c r="BK308" s="144">
        <f t="shared" si="29"/>
        <v>0</v>
      </c>
      <c r="BL308" s="17" t="s">
        <v>232</v>
      </c>
      <c r="BM308" s="143" t="s">
        <v>640</v>
      </c>
    </row>
    <row r="309" spans="2:65" s="1" customFormat="1" ht="33" customHeight="1">
      <c r="B309" s="32"/>
      <c r="C309" s="132" t="s">
        <v>641</v>
      </c>
      <c r="D309" s="132" t="s">
        <v>127</v>
      </c>
      <c r="E309" s="133" t="s">
        <v>642</v>
      </c>
      <c r="F309" s="134" t="s">
        <v>643</v>
      </c>
      <c r="G309" s="135" t="s">
        <v>204</v>
      </c>
      <c r="H309" s="136">
        <v>7</v>
      </c>
      <c r="I309" s="137"/>
      <c r="J309" s="138">
        <f t="shared" si="20"/>
        <v>0</v>
      </c>
      <c r="K309" s="134" t="s">
        <v>1</v>
      </c>
      <c r="L309" s="32"/>
      <c r="M309" s="139" t="s">
        <v>1</v>
      </c>
      <c r="N309" s="140" t="s">
        <v>45</v>
      </c>
      <c r="P309" s="141">
        <f t="shared" si="21"/>
        <v>0</v>
      </c>
      <c r="Q309" s="141">
        <v>0</v>
      </c>
      <c r="R309" s="141">
        <f t="shared" si="22"/>
        <v>0</v>
      </c>
      <c r="S309" s="141">
        <v>0</v>
      </c>
      <c r="T309" s="142">
        <f t="shared" si="23"/>
        <v>0</v>
      </c>
      <c r="AR309" s="143" t="s">
        <v>232</v>
      </c>
      <c r="AT309" s="143" t="s">
        <v>127</v>
      </c>
      <c r="AU309" s="143" t="s">
        <v>132</v>
      </c>
      <c r="AY309" s="17" t="s">
        <v>124</v>
      </c>
      <c r="BE309" s="144">
        <f t="shared" si="24"/>
        <v>0</v>
      </c>
      <c r="BF309" s="144">
        <f t="shared" si="25"/>
        <v>0</v>
      </c>
      <c r="BG309" s="144">
        <f t="shared" si="26"/>
        <v>0</v>
      </c>
      <c r="BH309" s="144">
        <f t="shared" si="27"/>
        <v>0</v>
      </c>
      <c r="BI309" s="144">
        <f t="shared" si="28"/>
        <v>0</v>
      </c>
      <c r="BJ309" s="17" t="s">
        <v>132</v>
      </c>
      <c r="BK309" s="144">
        <f t="shared" si="29"/>
        <v>0</v>
      </c>
      <c r="BL309" s="17" t="s">
        <v>232</v>
      </c>
      <c r="BM309" s="143" t="s">
        <v>644</v>
      </c>
    </row>
    <row r="310" spans="2:65" s="1" customFormat="1" ht="24.2" customHeight="1">
      <c r="B310" s="32"/>
      <c r="C310" s="132" t="s">
        <v>645</v>
      </c>
      <c r="D310" s="132" t="s">
        <v>127</v>
      </c>
      <c r="E310" s="133" t="s">
        <v>646</v>
      </c>
      <c r="F310" s="134" t="s">
        <v>647</v>
      </c>
      <c r="G310" s="135" t="s">
        <v>204</v>
      </c>
      <c r="H310" s="136">
        <v>4</v>
      </c>
      <c r="I310" s="137"/>
      <c r="J310" s="138">
        <f t="shared" si="20"/>
        <v>0</v>
      </c>
      <c r="K310" s="134" t="s">
        <v>1</v>
      </c>
      <c r="L310" s="32"/>
      <c r="M310" s="139" t="s">
        <v>1</v>
      </c>
      <c r="N310" s="140" t="s">
        <v>45</v>
      </c>
      <c r="P310" s="141">
        <f t="shared" si="21"/>
        <v>0</v>
      </c>
      <c r="Q310" s="141">
        <v>0</v>
      </c>
      <c r="R310" s="141">
        <f t="shared" si="22"/>
        <v>0</v>
      </c>
      <c r="S310" s="141">
        <v>0</v>
      </c>
      <c r="T310" s="142">
        <f t="shared" si="23"/>
        <v>0</v>
      </c>
      <c r="AR310" s="143" t="s">
        <v>232</v>
      </c>
      <c r="AT310" s="143" t="s">
        <v>127</v>
      </c>
      <c r="AU310" s="143" t="s">
        <v>132</v>
      </c>
      <c r="AY310" s="17" t="s">
        <v>124</v>
      </c>
      <c r="BE310" s="144">
        <f t="shared" si="24"/>
        <v>0</v>
      </c>
      <c r="BF310" s="144">
        <f t="shared" si="25"/>
        <v>0</v>
      </c>
      <c r="BG310" s="144">
        <f t="shared" si="26"/>
        <v>0</v>
      </c>
      <c r="BH310" s="144">
        <f t="shared" si="27"/>
        <v>0</v>
      </c>
      <c r="BI310" s="144">
        <f t="shared" si="28"/>
        <v>0</v>
      </c>
      <c r="BJ310" s="17" t="s">
        <v>132</v>
      </c>
      <c r="BK310" s="144">
        <f t="shared" si="29"/>
        <v>0</v>
      </c>
      <c r="BL310" s="17" t="s">
        <v>232</v>
      </c>
      <c r="BM310" s="143" t="s">
        <v>648</v>
      </c>
    </row>
    <row r="311" spans="2:65" s="1" customFormat="1" ht="24.2" customHeight="1">
      <c r="B311" s="32"/>
      <c r="C311" s="132" t="s">
        <v>649</v>
      </c>
      <c r="D311" s="132" t="s">
        <v>127</v>
      </c>
      <c r="E311" s="133" t="s">
        <v>650</v>
      </c>
      <c r="F311" s="134" t="s">
        <v>651</v>
      </c>
      <c r="G311" s="135" t="s">
        <v>204</v>
      </c>
      <c r="H311" s="136">
        <v>1</v>
      </c>
      <c r="I311" s="137"/>
      <c r="J311" s="138">
        <f t="shared" si="20"/>
        <v>0</v>
      </c>
      <c r="K311" s="134" t="s">
        <v>1</v>
      </c>
      <c r="L311" s="32"/>
      <c r="M311" s="139" t="s">
        <v>1</v>
      </c>
      <c r="N311" s="140" t="s">
        <v>45</v>
      </c>
      <c r="P311" s="141">
        <f t="shared" si="21"/>
        <v>0</v>
      </c>
      <c r="Q311" s="141">
        <v>0</v>
      </c>
      <c r="R311" s="141">
        <f t="shared" si="22"/>
        <v>0</v>
      </c>
      <c r="S311" s="141">
        <v>0</v>
      </c>
      <c r="T311" s="142">
        <f t="shared" si="23"/>
        <v>0</v>
      </c>
      <c r="AR311" s="143" t="s">
        <v>232</v>
      </c>
      <c r="AT311" s="143" t="s">
        <v>127</v>
      </c>
      <c r="AU311" s="143" t="s">
        <v>132</v>
      </c>
      <c r="AY311" s="17" t="s">
        <v>124</v>
      </c>
      <c r="BE311" s="144">
        <f t="shared" si="24"/>
        <v>0</v>
      </c>
      <c r="BF311" s="144">
        <f t="shared" si="25"/>
        <v>0</v>
      </c>
      <c r="BG311" s="144">
        <f t="shared" si="26"/>
        <v>0</v>
      </c>
      <c r="BH311" s="144">
        <f t="shared" si="27"/>
        <v>0</v>
      </c>
      <c r="BI311" s="144">
        <f t="shared" si="28"/>
        <v>0</v>
      </c>
      <c r="BJ311" s="17" t="s">
        <v>132</v>
      </c>
      <c r="BK311" s="144">
        <f t="shared" si="29"/>
        <v>0</v>
      </c>
      <c r="BL311" s="17" t="s">
        <v>232</v>
      </c>
      <c r="BM311" s="143" t="s">
        <v>652</v>
      </c>
    </row>
    <row r="312" spans="2:65" s="1" customFormat="1" ht="24.2" customHeight="1">
      <c r="B312" s="32"/>
      <c r="C312" s="132" t="s">
        <v>653</v>
      </c>
      <c r="D312" s="132" t="s">
        <v>127</v>
      </c>
      <c r="E312" s="133" t="s">
        <v>654</v>
      </c>
      <c r="F312" s="134" t="s">
        <v>655</v>
      </c>
      <c r="G312" s="135" t="s">
        <v>204</v>
      </c>
      <c r="H312" s="136">
        <v>1</v>
      </c>
      <c r="I312" s="137"/>
      <c r="J312" s="138">
        <f t="shared" si="20"/>
        <v>0</v>
      </c>
      <c r="K312" s="134" t="s">
        <v>1</v>
      </c>
      <c r="L312" s="32"/>
      <c r="M312" s="139" t="s">
        <v>1</v>
      </c>
      <c r="N312" s="140" t="s">
        <v>45</v>
      </c>
      <c r="P312" s="141">
        <f t="shared" si="21"/>
        <v>0</v>
      </c>
      <c r="Q312" s="141">
        <v>0</v>
      </c>
      <c r="R312" s="141">
        <f t="shared" si="22"/>
        <v>0</v>
      </c>
      <c r="S312" s="141">
        <v>0</v>
      </c>
      <c r="T312" s="142">
        <f t="shared" si="23"/>
        <v>0</v>
      </c>
      <c r="AR312" s="143" t="s">
        <v>232</v>
      </c>
      <c r="AT312" s="143" t="s">
        <v>127</v>
      </c>
      <c r="AU312" s="143" t="s">
        <v>132</v>
      </c>
      <c r="AY312" s="17" t="s">
        <v>124</v>
      </c>
      <c r="BE312" s="144">
        <f t="shared" si="24"/>
        <v>0</v>
      </c>
      <c r="BF312" s="144">
        <f t="shared" si="25"/>
        <v>0</v>
      </c>
      <c r="BG312" s="144">
        <f t="shared" si="26"/>
        <v>0</v>
      </c>
      <c r="BH312" s="144">
        <f t="shared" si="27"/>
        <v>0</v>
      </c>
      <c r="BI312" s="144">
        <f t="shared" si="28"/>
        <v>0</v>
      </c>
      <c r="BJ312" s="17" t="s">
        <v>132</v>
      </c>
      <c r="BK312" s="144">
        <f t="shared" si="29"/>
        <v>0</v>
      </c>
      <c r="BL312" s="17" t="s">
        <v>232</v>
      </c>
      <c r="BM312" s="143" t="s">
        <v>656</v>
      </c>
    </row>
    <row r="313" spans="2:65" s="1" customFormat="1" ht="24.2" customHeight="1">
      <c r="B313" s="32"/>
      <c r="C313" s="132" t="s">
        <v>657</v>
      </c>
      <c r="D313" s="132" t="s">
        <v>127</v>
      </c>
      <c r="E313" s="133" t="s">
        <v>658</v>
      </c>
      <c r="F313" s="134" t="s">
        <v>659</v>
      </c>
      <c r="G313" s="135" t="s">
        <v>204</v>
      </c>
      <c r="H313" s="136">
        <v>1</v>
      </c>
      <c r="I313" s="137"/>
      <c r="J313" s="138">
        <f t="shared" si="20"/>
        <v>0</v>
      </c>
      <c r="K313" s="134" t="s">
        <v>1</v>
      </c>
      <c r="L313" s="32"/>
      <c r="M313" s="139" t="s">
        <v>1</v>
      </c>
      <c r="N313" s="140" t="s">
        <v>45</v>
      </c>
      <c r="P313" s="141">
        <f t="shared" si="21"/>
        <v>0</v>
      </c>
      <c r="Q313" s="141">
        <v>0</v>
      </c>
      <c r="R313" s="141">
        <f t="shared" si="22"/>
        <v>0</v>
      </c>
      <c r="S313" s="141">
        <v>0</v>
      </c>
      <c r="T313" s="142">
        <f t="shared" si="23"/>
        <v>0</v>
      </c>
      <c r="AR313" s="143" t="s">
        <v>232</v>
      </c>
      <c r="AT313" s="143" t="s">
        <v>127</v>
      </c>
      <c r="AU313" s="143" t="s">
        <v>132</v>
      </c>
      <c r="AY313" s="17" t="s">
        <v>124</v>
      </c>
      <c r="BE313" s="144">
        <f t="shared" si="24"/>
        <v>0</v>
      </c>
      <c r="BF313" s="144">
        <f t="shared" si="25"/>
        <v>0</v>
      </c>
      <c r="BG313" s="144">
        <f t="shared" si="26"/>
        <v>0</v>
      </c>
      <c r="BH313" s="144">
        <f t="shared" si="27"/>
        <v>0</v>
      </c>
      <c r="BI313" s="144">
        <f t="shared" si="28"/>
        <v>0</v>
      </c>
      <c r="BJ313" s="17" t="s">
        <v>132</v>
      </c>
      <c r="BK313" s="144">
        <f t="shared" si="29"/>
        <v>0</v>
      </c>
      <c r="BL313" s="17" t="s">
        <v>232</v>
      </c>
      <c r="BM313" s="143" t="s">
        <v>660</v>
      </c>
    </row>
    <row r="314" spans="2:65" s="1" customFormat="1" ht="16.5" customHeight="1">
      <c r="B314" s="32"/>
      <c r="C314" s="132" t="s">
        <v>661</v>
      </c>
      <c r="D314" s="132" t="s">
        <v>127</v>
      </c>
      <c r="E314" s="133" t="s">
        <v>662</v>
      </c>
      <c r="F314" s="134" t="s">
        <v>663</v>
      </c>
      <c r="G314" s="135" t="s">
        <v>204</v>
      </c>
      <c r="H314" s="136">
        <v>1</v>
      </c>
      <c r="I314" s="137"/>
      <c r="J314" s="138">
        <f t="shared" si="20"/>
        <v>0</v>
      </c>
      <c r="K314" s="134" t="s">
        <v>1</v>
      </c>
      <c r="L314" s="32"/>
      <c r="M314" s="139" t="s">
        <v>1</v>
      </c>
      <c r="N314" s="140" t="s">
        <v>45</v>
      </c>
      <c r="P314" s="141">
        <f t="shared" si="21"/>
        <v>0</v>
      </c>
      <c r="Q314" s="141">
        <v>0</v>
      </c>
      <c r="R314" s="141">
        <f t="shared" si="22"/>
        <v>0</v>
      </c>
      <c r="S314" s="141">
        <v>0</v>
      </c>
      <c r="T314" s="142">
        <f t="shared" si="23"/>
        <v>0</v>
      </c>
      <c r="AR314" s="143" t="s">
        <v>232</v>
      </c>
      <c r="AT314" s="143" t="s">
        <v>127</v>
      </c>
      <c r="AU314" s="143" t="s">
        <v>132</v>
      </c>
      <c r="AY314" s="17" t="s">
        <v>124</v>
      </c>
      <c r="BE314" s="144">
        <f t="shared" si="24"/>
        <v>0</v>
      </c>
      <c r="BF314" s="144">
        <f t="shared" si="25"/>
        <v>0</v>
      </c>
      <c r="BG314" s="144">
        <f t="shared" si="26"/>
        <v>0</v>
      </c>
      <c r="BH314" s="144">
        <f t="shared" si="27"/>
        <v>0</v>
      </c>
      <c r="BI314" s="144">
        <f t="shared" si="28"/>
        <v>0</v>
      </c>
      <c r="BJ314" s="17" t="s">
        <v>132</v>
      </c>
      <c r="BK314" s="144">
        <f t="shared" si="29"/>
        <v>0</v>
      </c>
      <c r="BL314" s="17" t="s">
        <v>232</v>
      </c>
      <c r="BM314" s="143" t="s">
        <v>664</v>
      </c>
    </row>
    <row r="315" spans="2:65" s="1" customFormat="1" ht="24.2" customHeight="1">
      <c r="B315" s="32"/>
      <c r="C315" s="132" t="s">
        <v>665</v>
      </c>
      <c r="D315" s="132" t="s">
        <v>127</v>
      </c>
      <c r="E315" s="133" t="s">
        <v>666</v>
      </c>
      <c r="F315" s="134" t="s">
        <v>667</v>
      </c>
      <c r="G315" s="135" t="s">
        <v>204</v>
      </c>
      <c r="H315" s="136">
        <v>1</v>
      </c>
      <c r="I315" s="137"/>
      <c r="J315" s="138">
        <f t="shared" si="20"/>
        <v>0</v>
      </c>
      <c r="K315" s="134" t="s">
        <v>1</v>
      </c>
      <c r="L315" s="32"/>
      <c r="M315" s="139" t="s">
        <v>1</v>
      </c>
      <c r="N315" s="140" t="s">
        <v>45</v>
      </c>
      <c r="P315" s="141">
        <f t="shared" si="21"/>
        <v>0</v>
      </c>
      <c r="Q315" s="141">
        <v>0</v>
      </c>
      <c r="R315" s="141">
        <f t="shared" si="22"/>
        <v>0</v>
      </c>
      <c r="S315" s="141">
        <v>0</v>
      </c>
      <c r="T315" s="142">
        <f t="shared" si="23"/>
        <v>0</v>
      </c>
      <c r="AR315" s="143" t="s">
        <v>232</v>
      </c>
      <c r="AT315" s="143" t="s">
        <v>127</v>
      </c>
      <c r="AU315" s="143" t="s">
        <v>132</v>
      </c>
      <c r="AY315" s="17" t="s">
        <v>124</v>
      </c>
      <c r="BE315" s="144">
        <f t="shared" si="24"/>
        <v>0</v>
      </c>
      <c r="BF315" s="144">
        <f t="shared" si="25"/>
        <v>0</v>
      </c>
      <c r="BG315" s="144">
        <f t="shared" si="26"/>
        <v>0</v>
      </c>
      <c r="BH315" s="144">
        <f t="shared" si="27"/>
        <v>0</v>
      </c>
      <c r="BI315" s="144">
        <f t="shared" si="28"/>
        <v>0</v>
      </c>
      <c r="BJ315" s="17" t="s">
        <v>132</v>
      </c>
      <c r="BK315" s="144">
        <f t="shared" si="29"/>
        <v>0</v>
      </c>
      <c r="BL315" s="17" t="s">
        <v>232</v>
      </c>
      <c r="BM315" s="143" t="s">
        <v>668</v>
      </c>
    </row>
    <row r="316" spans="2:65" s="1" customFormat="1" ht="24.2" customHeight="1">
      <c r="B316" s="32"/>
      <c r="C316" s="132" t="s">
        <v>669</v>
      </c>
      <c r="D316" s="132" t="s">
        <v>127</v>
      </c>
      <c r="E316" s="133" t="s">
        <v>670</v>
      </c>
      <c r="F316" s="134" t="s">
        <v>671</v>
      </c>
      <c r="G316" s="135" t="s">
        <v>204</v>
      </c>
      <c r="H316" s="136">
        <v>1</v>
      </c>
      <c r="I316" s="137"/>
      <c r="J316" s="138">
        <f t="shared" si="20"/>
        <v>0</v>
      </c>
      <c r="K316" s="134" t="s">
        <v>1</v>
      </c>
      <c r="L316" s="32"/>
      <c r="M316" s="139" t="s">
        <v>1</v>
      </c>
      <c r="N316" s="140" t="s">
        <v>45</v>
      </c>
      <c r="P316" s="141">
        <f t="shared" si="21"/>
        <v>0</v>
      </c>
      <c r="Q316" s="141">
        <v>0</v>
      </c>
      <c r="R316" s="141">
        <f t="shared" si="22"/>
        <v>0</v>
      </c>
      <c r="S316" s="141">
        <v>0</v>
      </c>
      <c r="T316" s="142">
        <f t="shared" si="23"/>
        <v>0</v>
      </c>
      <c r="AR316" s="143" t="s">
        <v>232</v>
      </c>
      <c r="AT316" s="143" t="s">
        <v>127</v>
      </c>
      <c r="AU316" s="143" t="s">
        <v>132</v>
      </c>
      <c r="AY316" s="17" t="s">
        <v>124</v>
      </c>
      <c r="BE316" s="144">
        <f t="shared" si="24"/>
        <v>0</v>
      </c>
      <c r="BF316" s="144">
        <f t="shared" si="25"/>
        <v>0</v>
      </c>
      <c r="BG316" s="144">
        <f t="shared" si="26"/>
        <v>0</v>
      </c>
      <c r="BH316" s="144">
        <f t="shared" si="27"/>
        <v>0</v>
      </c>
      <c r="BI316" s="144">
        <f t="shared" si="28"/>
        <v>0</v>
      </c>
      <c r="BJ316" s="17" t="s">
        <v>132</v>
      </c>
      <c r="BK316" s="144">
        <f t="shared" si="29"/>
        <v>0</v>
      </c>
      <c r="BL316" s="17" t="s">
        <v>232</v>
      </c>
      <c r="BM316" s="143" t="s">
        <v>672</v>
      </c>
    </row>
    <row r="317" spans="2:65" s="1" customFormat="1" ht="16.5" customHeight="1">
      <c r="B317" s="32"/>
      <c r="C317" s="132" t="s">
        <v>673</v>
      </c>
      <c r="D317" s="132" t="s">
        <v>127</v>
      </c>
      <c r="E317" s="133" t="s">
        <v>674</v>
      </c>
      <c r="F317" s="134" t="s">
        <v>675</v>
      </c>
      <c r="G317" s="135" t="s">
        <v>441</v>
      </c>
      <c r="H317" s="194"/>
      <c r="I317" s="137"/>
      <c r="J317" s="138">
        <f t="shared" si="20"/>
        <v>0</v>
      </c>
      <c r="K317" s="134" t="s">
        <v>1</v>
      </c>
      <c r="L317" s="32"/>
      <c r="M317" s="149" t="s">
        <v>1</v>
      </c>
      <c r="N317" s="150" t="s">
        <v>45</v>
      </c>
      <c r="O317" s="151"/>
      <c r="P317" s="152">
        <f t="shared" si="21"/>
        <v>0</v>
      </c>
      <c r="Q317" s="152">
        <v>0</v>
      </c>
      <c r="R317" s="152">
        <f t="shared" si="22"/>
        <v>0</v>
      </c>
      <c r="S317" s="152">
        <v>0</v>
      </c>
      <c r="T317" s="153">
        <f t="shared" si="23"/>
        <v>0</v>
      </c>
      <c r="AR317" s="143" t="s">
        <v>232</v>
      </c>
      <c r="AT317" s="143" t="s">
        <v>127</v>
      </c>
      <c r="AU317" s="143" t="s">
        <v>132</v>
      </c>
      <c r="AY317" s="17" t="s">
        <v>124</v>
      </c>
      <c r="BE317" s="144">
        <f t="shared" si="24"/>
        <v>0</v>
      </c>
      <c r="BF317" s="144">
        <f t="shared" si="25"/>
        <v>0</v>
      </c>
      <c r="BG317" s="144">
        <f t="shared" si="26"/>
        <v>0</v>
      </c>
      <c r="BH317" s="144">
        <f t="shared" si="27"/>
        <v>0</v>
      </c>
      <c r="BI317" s="144">
        <f t="shared" si="28"/>
        <v>0</v>
      </c>
      <c r="BJ317" s="17" t="s">
        <v>132</v>
      </c>
      <c r="BK317" s="144">
        <f t="shared" si="29"/>
        <v>0</v>
      </c>
      <c r="BL317" s="17" t="s">
        <v>232</v>
      </c>
      <c r="BM317" s="143" t="s">
        <v>676</v>
      </c>
    </row>
    <row r="318" spans="2:65" s="1" customFormat="1" ht="6.95" customHeight="1">
      <c r="B318" s="44"/>
      <c r="C318" s="45"/>
      <c r="D318" s="45"/>
      <c r="E318" s="45"/>
      <c r="F318" s="45"/>
      <c r="G318" s="45"/>
      <c r="H318" s="45"/>
      <c r="I318" s="45"/>
      <c r="J318" s="45"/>
      <c r="K318" s="45"/>
      <c r="L318" s="32"/>
    </row>
  </sheetData>
  <sheetProtection algorithmName="SHA-512" hashValue="3gmKMgZL+4hLIMc1tN3QeL77bWmWpp5BjW3gREeUt9LMtecU9abQ8LMxaeWLg3C3IpY2/CjwlBwqBEvdZLj+XA==" saltValue="UjA5cXXEgBANHwxhfD6quJA88Z7/Gjt9+AJCsf4T0EpisVfNXGOU0mBAf5v6gwxmtsFUOA+t3RFrZJpZCluKlw==" spinCount="100000" sheet="1" objects="1" scenarios="1" formatColumns="0" formatRows="0" autoFilter="0"/>
  <autoFilter ref="C127:K317" xr:uid="{00000000-0009-0000-0000-000003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VEDLEJŠÍ A OSTATNÍ N...</vt:lpstr>
      <vt:lpstr>02 - BOURACÍ PRÁCE</vt:lpstr>
      <vt:lpstr>03 - STAVEBNÍ PRÁCE</vt:lpstr>
      <vt:lpstr>'01 - VEDLEJŠÍ A OSTATNÍ N...'!Názvy_tisku</vt:lpstr>
      <vt:lpstr>'02 - BOURACÍ PRÁCE'!Názvy_tisku</vt:lpstr>
      <vt:lpstr>'03 - STAVEBNÍ PRÁCE'!Názvy_tisku</vt:lpstr>
      <vt:lpstr>'Rekapitulace stavby'!Názvy_tisku</vt:lpstr>
      <vt:lpstr>'01 - VEDLEJŠÍ A OSTATNÍ N...'!Oblast_tisku</vt:lpstr>
      <vt:lpstr>'02 - BOURACÍ PRÁCE'!Oblast_tisku</vt:lpstr>
      <vt:lpstr>'03 - STAVEBNÍ PRÁCE'!Oblast_tisku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VM\Vladimír</dc:creator>
  <cp:lastModifiedBy>Vladimír</cp:lastModifiedBy>
  <dcterms:created xsi:type="dcterms:W3CDTF">2024-10-12T16:15:50Z</dcterms:created>
  <dcterms:modified xsi:type="dcterms:W3CDTF">2024-10-14T08:53:28Z</dcterms:modified>
</cp:coreProperties>
</file>